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hild Nutrition Programs\National School Lunch\Reports\Free, Reduced Price Report and procedures\2017-2018 Free, Reduced Price Report\"/>
    </mc:Choice>
  </mc:AlternateContent>
  <bookViews>
    <workbookView xWindow="480" yWindow="120" windowWidth="18192" windowHeight="12336"/>
  </bookViews>
  <sheets>
    <sheet name="2017-2018" sheetId="3" r:id="rId1"/>
    <sheet name="Sheet1" sheetId="1" r:id="rId2"/>
    <sheet name="Sheet2" sheetId="2" r:id="rId3"/>
  </sheets>
  <calcPr calcId="152511" iterateDelta="0"/>
</workbook>
</file>

<file path=xl/calcChain.xml><?xml version="1.0" encoding="utf-8"?>
<calcChain xmlns="http://schemas.openxmlformats.org/spreadsheetml/2006/main">
  <c r="M425" i="3" l="1"/>
  <c r="P162" i="3" l="1"/>
  <c r="P394" i="3"/>
  <c r="P395" i="3"/>
  <c r="P161" i="3"/>
  <c r="P456" i="3"/>
  <c r="P455" i="3"/>
  <c r="N9" i="3"/>
  <c r="O9" i="3"/>
  <c r="P463" i="3"/>
  <c r="P330" i="3"/>
  <c r="P331" i="3"/>
  <c r="M249" i="3"/>
  <c r="P249" i="3"/>
  <c r="P23" i="3"/>
  <c r="N103" i="3"/>
  <c r="O103" i="3"/>
  <c r="O439" i="3"/>
  <c r="N439" i="3"/>
  <c r="M439" i="3"/>
  <c r="O464" i="3"/>
  <c r="N464" i="3"/>
  <c r="M464" i="3"/>
  <c r="O453" i="3"/>
  <c r="M462" i="3"/>
  <c r="M460" i="3"/>
  <c r="M457" i="3"/>
  <c r="M456" i="3"/>
  <c r="M453" i="3"/>
  <c r="P459" i="3"/>
  <c r="M452" i="3"/>
  <c r="M450" i="3"/>
  <c r="M438" i="3"/>
  <c r="M433" i="3"/>
  <c r="P433" i="3"/>
  <c r="M431" i="3"/>
  <c r="M429" i="3"/>
  <c r="M423" i="3"/>
  <c r="M422" i="3"/>
  <c r="M406" i="3"/>
  <c r="M402" i="3"/>
  <c r="M395" i="3"/>
  <c r="M394" i="3"/>
  <c r="M385" i="3"/>
  <c r="M378" i="3"/>
  <c r="M376" i="3"/>
  <c r="M372" i="3"/>
  <c r="M370" i="3"/>
  <c r="M359" i="3"/>
  <c r="M358" i="3"/>
  <c r="M353" i="3"/>
  <c r="M352" i="3"/>
  <c r="M340" i="3"/>
  <c r="M323" i="3"/>
  <c r="M318" i="3"/>
  <c r="M311" i="3"/>
  <c r="M310" i="3"/>
  <c r="M306" i="3"/>
  <c r="M304" i="3"/>
  <c r="M299" i="3"/>
  <c r="M298" i="3"/>
  <c r="M294" i="3"/>
  <c r="M290" i="3"/>
  <c r="M289" i="3"/>
  <c r="M287" i="3"/>
  <c r="M279" i="3"/>
  <c r="M278" i="3"/>
  <c r="M267" i="3"/>
  <c r="M265" i="3"/>
  <c r="M233" i="3"/>
  <c r="M213" i="3"/>
  <c r="M196" i="3"/>
  <c r="M195" i="3"/>
  <c r="M187" i="3"/>
  <c r="M125" i="3"/>
  <c r="M124" i="3"/>
  <c r="M122" i="3"/>
  <c r="M121" i="3"/>
  <c r="M120" i="3"/>
  <c r="M117" i="3"/>
  <c r="M116" i="3"/>
  <c r="M104" i="3"/>
  <c r="M103" i="3"/>
  <c r="M101" i="3"/>
  <c r="M98" i="3"/>
  <c r="M96" i="3"/>
  <c r="M92" i="3"/>
  <c r="M90" i="3"/>
  <c r="M89" i="3"/>
  <c r="M88" i="3"/>
  <c r="M83" i="3"/>
  <c r="M78" i="3"/>
  <c r="M73" i="3"/>
  <c r="M72" i="3"/>
  <c r="M70" i="3"/>
  <c r="M69" i="3"/>
  <c r="M62" i="3"/>
  <c r="M60" i="3"/>
  <c r="M52" i="3"/>
  <c r="M46" i="3"/>
  <c r="M41" i="3"/>
  <c r="M40" i="3"/>
  <c r="M39" i="3"/>
  <c r="M35" i="3"/>
  <c r="M34" i="3"/>
  <c r="M33" i="3"/>
  <c r="M29" i="3"/>
  <c r="M26" i="3"/>
  <c r="M25" i="3"/>
  <c r="M24" i="3"/>
  <c r="M21" i="3"/>
  <c r="M20" i="3"/>
  <c r="M19" i="3"/>
  <c r="M16" i="3"/>
  <c r="M12" i="3"/>
  <c r="M11" i="3"/>
  <c r="N10" i="3"/>
  <c r="O10" i="3"/>
  <c r="O18" i="3"/>
  <c r="N18" i="3"/>
  <c r="M18" i="3"/>
  <c r="M10" i="3"/>
  <c r="P438" i="3"/>
  <c r="P425" i="3"/>
  <c r="P457" i="3"/>
  <c r="P458" i="3"/>
  <c r="O186" i="3"/>
  <c r="M133" i="3"/>
  <c r="P448" i="3"/>
  <c r="P449" i="3"/>
  <c r="P450" i="3"/>
  <c r="P346" i="3"/>
  <c r="P242" i="3"/>
  <c r="P243" i="3"/>
  <c r="P244" i="3"/>
  <c r="P245" i="3"/>
  <c r="P195" i="3"/>
  <c r="P191" i="3"/>
  <c r="P156" i="3"/>
  <c r="N107" i="3"/>
  <c r="P454" i="3"/>
  <c r="P460" i="3"/>
  <c r="P461" i="3"/>
  <c r="P462" i="3"/>
  <c r="P431" i="3"/>
  <c r="P408" i="3"/>
  <c r="P320" i="3"/>
  <c r="P321" i="3"/>
  <c r="P322" i="3"/>
  <c r="P323" i="3"/>
  <c r="P324" i="3"/>
  <c r="P325" i="3"/>
  <c r="P326" i="3"/>
  <c r="P327" i="3"/>
  <c r="P316" i="3"/>
  <c r="P317" i="3"/>
  <c r="P318" i="3"/>
  <c r="P319" i="3"/>
  <c r="P312" i="3"/>
  <c r="P313" i="3"/>
  <c r="P314" i="3"/>
  <c r="P307" i="3"/>
  <c r="P308" i="3"/>
  <c r="P309" i="3"/>
  <c r="P310" i="3"/>
  <c r="P311" i="3"/>
  <c r="P305" i="3"/>
  <c r="P306" i="3"/>
  <c r="P304" i="3"/>
  <c r="P16" i="3"/>
  <c r="P17" i="3"/>
  <c r="P11" i="3"/>
  <c r="P12" i="3"/>
  <c r="O123" i="3"/>
  <c r="N123" i="3"/>
  <c r="M123" i="3"/>
  <c r="P125" i="3"/>
  <c r="N381" i="3"/>
  <c r="O381" i="3"/>
  <c r="M381" i="3"/>
  <c r="N136" i="3"/>
  <c r="O136" i="3"/>
  <c r="M136" i="3"/>
  <c r="N133" i="3"/>
  <c r="O133" i="3"/>
  <c r="P208" i="3"/>
  <c r="N453" i="3"/>
  <c r="N446" i="3"/>
  <c r="O446" i="3"/>
  <c r="M446" i="3"/>
  <c r="N442" i="3"/>
  <c r="O442" i="3"/>
  <c r="M442" i="3"/>
  <c r="N430" i="3"/>
  <c r="O430" i="3"/>
  <c r="M430" i="3"/>
  <c r="M421" i="3"/>
  <c r="M9" i="3" s="1"/>
  <c r="P9" i="3" s="1"/>
  <c r="N421" i="3"/>
  <c r="O421" i="3"/>
  <c r="N415" i="3"/>
  <c r="O415" i="3"/>
  <c r="M415" i="3"/>
  <c r="N413" i="3"/>
  <c r="O413" i="3"/>
  <c r="M413" i="3"/>
  <c r="N409" i="3"/>
  <c r="O409" i="3"/>
  <c r="M409" i="3"/>
  <c r="N396" i="3"/>
  <c r="O396" i="3"/>
  <c r="M396" i="3"/>
  <c r="N384" i="3"/>
  <c r="O384" i="3"/>
  <c r="M384" i="3"/>
  <c r="N379" i="3"/>
  <c r="O379" i="3"/>
  <c r="M379" i="3"/>
  <c r="N377" i="3"/>
  <c r="O377" i="3"/>
  <c r="M377" i="3"/>
  <c r="N339" i="3"/>
  <c r="O339" i="3"/>
  <c r="M339" i="3"/>
  <c r="P363" i="3"/>
  <c r="N328" i="3"/>
  <c r="O328" i="3"/>
  <c r="M328" i="3"/>
  <c r="M300" i="3"/>
  <c r="N300" i="3"/>
  <c r="O300" i="3"/>
  <c r="P301" i="3"/>
  <c r="P302" i="3"/>
  <c r="P303" i="3"/>
  <c r="N287" i="3"/>
  <c r="O287" i="3"/>
  <c r="N277" i="3"/>
  <c r="O277" i="3"/>
  <c r="M277" i="3"/>
  <c r="N263" i="3"/>
  <c r="O263" i="3"/>
  <c r="M263" i="3"/>
  <c r="N261" i="3"/>
  <c r="O261" i="3"/>
  <c r="M261" i="3"/>
  <c r="N252" i="3"/>
  <c r="O252" i="3"/>
  <c r="M252" i="3"/>
  <c r="N216" i="3"/>
  <c r="O216" i="3"/>
  <c r="M216" i="3"/>
  <c r="N214" i="3"/>
  <c r="O214" i="3"/>
  <c r="M214" i="3"/>
  <c r="N212" i="3"/>
  <c r="O212" i="3"/>
  <c r="M212" i="3"/>
  <c r="N198" i="3"/>
  <c r="O198" i="3"/>
  <c r="M198" i="3"/>
  <c r="N190" i="3"/>
  <c r="O190" i="3"/>
  <c r="M190" i="3"/>
  <c r="N188" i="3"/>
  <c r="O188" i="3"/>
  <c r="M188" i="3"/>
  <c r="N186" i="3"/>
  <c r="M186" i="3"/>
  <c r="N184" i="3"/>
  <c r="O184" i="3"/>
  <c r="M184" i="3"/>
  <c r="N180" i="3"/>
  <c r="O180" i="3"/>
  <c r="M180" i="3"/>
  <c r="N146" i="3"/>
  <c r="O146" i="3"/>
  <c r="M146" i="3"/>
  <c r="N143" i="3"/>
  <c r="O143" i="3"/>
  <c r="M143" i="3"/>
  <c r="N139" i="3"/>
  <c r="O139" i="3"/>
  <c r="M139" i="3"/>
  <c r="N131" i="3"/>
  <c r="O131" i="3"/>
  <c r="M131" i="3"/>
  <c r="N126" i="3"/>
  <c r="O126" i="3"/>
  <c r="M126" i="3"/>
  <c r="O107" i="3"/>
  <c r="M107" i="3"/>
  <c r="P121" i="3"/>
  <c r="P122" i="3"/>
  <c r="P13" i="3"/>
  <c r="P14" i="3"/>
  <c r="P15" i="3"/>
  <c r="P19" i="3"/>
  <c r="P20" i="3"/>
  <c r="P21" i="3"/>
  <c r="P22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4" i="3"/>
  <c r="P105" i="3"/>
  <c r="P106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4" i="3"/>
  <c r="P127" i="3"/>
  <c r="P128" i="3"/>
  <c r="P132" i="3"/>
  <c r="P134" i="3"/>
  <c r="P135" i="3"/>
  <c r="P137" i="3"/>
  <c r="P138" i="3"/>
  <c r="P140" i="3"/>
  <c r="P141" i="3"/>
  <c r="P144" i="3"/>
  <c r="P145" i="3"/>
  <c r="P147" i="3"/>
  <c r="P148" i="3"/>
  <c r="P149" i="3"/>
  <c r="P151" i="3"/>
  <c r="P152" i="3"/>
  <c r="P153" i="3"/>
  <c r="P154" i="3"/>
  <c r="P155" i="3"/>
  <c r="P157" i="3"/>
  <c r="P158" i="3"/>
  <c r="P159" i="3"/>
  <c r="P160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1" i="3"/>
  <c r="P182" i="3"/>
  <c r="P183" i="3"/>
  <c r="P185" i="3"/>
  <c r="P187" i="3"/>
  <c r="P189" i="3"/>
  <c r="P192" i="3"/>
  <c r="P193" i="3"/>
  <c r="P194" i="3"/>
  <c r="P196" i="3"/>
  <c r="P197" i="3"/>
  <c r="P199" i="3"/>
  <c r="P200" i="3"/>
  <c r="P201" i="3"/>
  <c r="P202" i="3"/>
  <c r="P203" i="3"/>
  <c r="P204" i="3"/>
  <c r="P205" i="3"/>
  <c r="P206" i="3"/>
  <c r="P207" i="3"/>
  <c r="P209" i="3"/>
  <c r="P210" i="3"/>
  <c r="P211" i="3"/>
  <c r="P213" i="3"/>
  <c r="P215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6" i="3"/>
  <c r="P247" i="3"/>
  <c r="P248" i="3"/>
  <c r="P250" i="3"/>
  <c r="P251" i="3"/>
  <c r="P253" i="3"/>
  <c r="P254" i="3"/>
  <c r="P255" i="3"/>
  <c r="P256" i="3"/>
  <c r="P257" i="3"/>
  <c r="P258" i="3"/>
  <c r="P259" i="3"/>
  <c r="P260" i="3"/>
  <c r="P262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8" i="3"/>
  <c r="P279" i="3"/>
  <c r="P280" i="3"/>
  <c r="P281" i="3"/>
  <c r="P282" i="3"/>
  <c r="P283" i="3"/>
  <c r="P284" i="3"/>
  <c r="P285" i="3"/>
  <c r="P286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29" i="3"/>
  <c r="P332" i="3"/>
  <c r="P333" i="3"/>
  <c r="P334" i="3"/>
  <c r="P335" i="3"/>
  <c r="P336" i="3"/>
  <c r="P337" i="3"/>
  <c r="P338" i="3"/>
  <c r="P340" i="3"/>
  <c r="P341" i="3"/>
  <c r="P342" i="3"/>
  <c r="P343" i="3"/>
  <c r="P344" i="3"/>
  <c r="P345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8" i="3"/>
  <c r="P380" i="3"/>
  <c r="P382" i="3"/>
  <c r="P383" i="3"/>
  <c r="P385" i="3"/>
  <c r="P386" i="3"/>
  <c r="P387" i="3"/>
  <c r="P388" i="3"/>
  <c r="P389" i="3"/>
  <c r="P390" i="3"/>
  <c r="P391" i="3"/>
  <c r="P392" i="3"/>
  <c r="P393" i="3"/>
  <c r="P397" i="3"/>
  <c r="P398" i="3"/>
  <c r="P399" i="3"/>
  <c r="P400" i="3"/>
  <c r="P401" i="3"/>
  <c r="P402" i="3"/>
  <c r="P403" i="3"/>
  <c r="P404" i="3"/>
  <c r="P405" i="3"/>
  <c r="P406" i="3"/>
  <c r="P407" i="3"/>
  <c r="P410" i="3"/>
  <c r="P411" i="3"/>
  <c r="P412" i="3"/>
  <c r="P414" i="3"/>
  <c r="P416" i="3"/>
  <c r="P417" i="3"/>
  <c r="P418" i="3"/>
  <c r="P419" i="3"/>
  <c r="P420" i="3"/>
  <c r="P422" i="3"/>
  <c r="P423" i="3"/>
  <c r="P424" i="3"/>
  <c r="P426" i="3"/>
  <c r="P427" i="3"/>
  <c r="P428" i="3"/>
  <c r="P429" i="3"/>
  <c r="P432" i="3"/>
  <c r="P434" i="3"/>
  <c r="P435" i="3"/>
  <c r="P436" i="3"/>
  <c r="P437" i="3"/>
  <c r="P440" i="3"/>
  <c r="P441" i="3"/>
  <c r="P443" i="3"/>
  <c r="P444" i="3"/>
  <c r="P445" i="3"/>
  <c r="P447" i="3"/>
  <c r="P451" i="3"/>
  <c r="P452" i="3"/>
  <c r="P465" i="3"/>
  <c r="P466" i="3"/>
  <c r="P467" i="3"/>
  <c r="F238" i="3"/>
  <c r="N464" i="2"/>
  <c r="J464" i="2"/>
  <c r="F464" i="2"/>
  <c r="N463" i="2"/>
  <c r="J463" i="2"/>
  <c r="F463" i="2"/>
  <c r="N462" i="2"/>
  <c r="J462" i="2"/>
  <c r="F462" i="2"/>
  <c r="K461" i="2"/>
  <c r="L461" i="2"/>
  <c r="M461" i="2"/>
  <c r="N461" i="2"/>
  <c r="G461" i="2"/>
  <c r="H461" i="2"/>
  <c r="I461" i="2"/>
  <c r="J461" i="2"/>
  <c r="C461" i="2"/>
  <c r="D461" i="2"/>
  <c r="E461" i="2"/>
  <c r="F461" i="2"/>
  <c r="N460" i="2"/>
  <c r="J460" i="2"/>
  <c r="F460" i="2"/>
  <c r="N459" i="2"/>
  <c r="J459" i="2"/>
  <c r="F459" i="2"/>
  <c r="N458" i="2"/>
  <c r="J458" i="2"/>
  <c r="N457" i="2"/>
  <c r="J457" i="2"/>
  <c r="F457" i="2"/>
  <c r="N456" i="2"/>
  <c r="J456" i="2"/>
  <c r="F456" i="2"/>
  <c r="K455" i="2"/>
  <c r="L455" i="2"/>
  <c r="M455" i="2"/>
  <c r="N455" i="2"/>
  <c r="G455" i="2"/>
  <c r="H455" i="2"/>
  <c r="I455" i="2"/>
  <c r="J455" i="2"/>
  <c r="C455" i="2"/>
  <c r="D455" i="2"/>
  <c r="E455" i="2"/>
  <c r="F455" i="2"/>
  <c r="N454" i="2"/>
  <c r="J454" i="2"/>
  <c r="F454" i="2"/>
  <c r="J453" i="2"/>
  <c r="F453" i="2"/>
  <c r="N452" i="2"/>
  <c r="J452" i="2"/>
  <c r="F452" i="2"/>
  <c r="N451" i="2"/>
  <c r="J451" i="2"/>
  <c r="F451" i="2"/>
  <c r="N450" i="2"/>
  <c r="J450" i="2"/>
  <c r="F450" i="2"/>
  <c r="N449" i="2"/>
  <c r="J449" i="2"/>
  <c r="F449" i="2"/>
  <c r="N448" i="2"/>
  <c r="J448" i="2"/>
  <c r="F448" i="2"/>
  <c r="K447" i="2"/>
  <c r="L447" i="2"/>
  <c r="M447" i="2"/>
  <c r="N447" i="2"/>
  <c r="G447" i="2"/>
  <c r="H447" i="2"/>
  <c r="I447" i="2"/>
  <c r="J447" i="2"/>
  <c r="C447" i="2"/>
  <c r="D447" i="2"/>
  <c r="E447" i="2"/>
  <c r="F447" i="2"/>
  <c r="N446" i="2"/>
  <c r="J446" i="2"/>
  <c r="F446" i="2"/>
  <c r="K445" i="2"/>
  <c r="L445" i="2"/>
  <c r="M445" i="2"/>
  <c r="N445" i="2"/>
  <c r="G445" i="2"/>
  <c r="H445" i="2"/>
  <c r="I445" i="2"/>
  <c r="J445" i="2"/>
  <c r="C445" i="2"/>
  <c r="D445" i="2"/>
  <c r="E445" i="2"/>
  <c r="F445" i="2"/>
  <c r="N444" i="2"/>
  <c r="J444" i="2"/>
  <c r="F444" i="2"/>
  <c r="N443" i="2"/>
  <c r="J443" i="2"/>
  <c r="F443" i="2"/>
  <c r="N442" i="2"/>
  <c r="J442" i="2"/>
  <c r="F442" i="2"/>
  <c r="K441" i="2"/>
  <c r="L441" i="2"/>
  <c r="M441" i="2"/>
  <c r="N441" i="2"/>
  <c r="G441" i="2"/>
  <c r="H441" i="2"/>
  <c r="I441" i="2"/>
  <c r="J441" i="2"/>
  <c r="C441" i="2"/>
  <c r="D441" i="2"/>
  <c r="E441" i="2"/>
  <c r="F441" i="2"/>
  <c r="N440" i="2"/>
  <c r="J440" i="2"/>
  <c r="F440" i="2"/>
  <c r="N439" i="2"/>
  <c r="J439" i="2"/>
  <c r="F439" i="2"/>
  <c r="K438" i="2"/>
  <c r="L438" i="2"/>
  <c r="M438" i="2"/>
  <c r="N438" i="2"/>
  <c r="G438" i="2"/>
  <c r="H438" i="2"/>
  <c r="I438" i="2"/>
  <c r="J438" i="2"/>
  <c r="C438" i="2"/>
  <c r="D438" i="2"/>
  <c r="E438" i="2"/>
  <c r="F438" i="2"/>
  <c r="N437" i="2"/>
  <c r="J437" i="2"/>
  <c r="F437" i="2"/>
  <c r="N436" i="2"/>
  <c r="J436" i="2"/>
  <c r="F436" i="2"/>
  <c r="K435" i="2"/>
  <c r="L435" i="2"/>
  <c r="M435" i="2"/>
  <c r="N435" i="2"/>
  <c r="G435" i="2"/>
  <c r="H435" i="2"/>
  <c r="I435" i="2"/>
  <c r="J435" i="2"/>
  <c r="C435" i="2"/>
  <c r="D435" i="2"/>
  <c r="E435" i="2"/>
  <c r="F435" i="2"/>
  <c r="N434" i="2"/>
  <c r="J434" i="2"/>
  <c r="F434" i="2"/>
  <c r="N433" i="2"/>
  <c r="J433" i="2"/>
  <c r="F433" i="2"/>
  <c r="N432" i="2"/>
  <c r="J432" i="2"/>
  <c r="F432" i="2"/>
  <c r="N431" i="2"/>
  <c r="J431" i="2"/>
  <c r="F431" i="2"/>
  <c r="N430" i="2"/>
  <c r="J430" i="2"/>
  <c r="F430" i="2"/>
  <c r="F429" i="2"/>
  <c r="N428" i="2"/>
  <c r="J428" i="2"/>
  <c r="F428" i="2"/>
  <c r="N427" i="2"/>
  <c r="J427" i="2"/>
  <c r="F427" i="2"/>
  <c r="K426" i="2"/>
  <c r="L426" i="2"/>
  <c r="M426" i="2"/>
  <c r="N426" i="2"/>
  <c r="G426" i="2"/>
  <c r="H426" i="2"/>
  <c r="I426" i="2"/>
  <c r="J426" i="2"/>
  <c r="C426" i="2"/>
  <c r="D426" i="2"/>
  <c r="E426" i="2"/>
  <c r="F426" i="2"/>
  <c r="N425" i="2"/>
  <c r="J425" i="2"/>
  <c r="F425" i="2"/>
  <c r="N424" i="2"/>
  <c r="J424" i="2"/>
  <c r="F424" i="2"/>
  <c r="N423" i="2"/>
  <c r="J423" i="2"/>
  <c r="F423" i="2"/>
  <c r="N422" i="2"/>
  <c r="J422" i="2"/>
  <c r="F422" i="2"/>
  <c r="N421" i="2"/>
  <c r="J421" i="2"/>
  <c r="F421" i="2"/>
  <c r="N420" i="2"/>
  <c r="J420" i="2"/>
  <c r="F420" i="2"/>
  <c r="N419" i="2"/>
  <c r="J419" i="2"/>
  <c r="F419" i="2"/>
  <c r="N418" i="2"/>
  <c r="J418" i="2"/>
  <c r="F418" i="2"/>
  <c r="N417" i="2"/>
  <c r="J417" i="2"/>
  <c r="F417" i="2"/>
  <c r="K416" i="2"/>
  <c r="L416" i="2"/>
  <c r="M416" i="2"/>
  <c r="N416" i="2"/>
  <c r="G416" i="2"/>
  <c r="H416" i="2"/>
  <c r="I416" i="2"/>
  <c r="J416" i="2"/>
  <c r="C416" i="2"/>
  <c r="D416" i="2"/>
  <c r="E416" i="2"/>
  <c r="F416" i="2"/>
  <c r="J415" i="2"/>
  <c r="F415" i="2"/>
  <c r="G414" i="2"/>
  <c r="H414" i="2"/>
  <c r="I414" i="2"/>
  <c r="J414" i="2"/>
  <c r="C414" i="2"/>
  <c r="D414" i="2"/>
  <c r="E414" i="2"/>
  <c r="F414" i="2"/>
  <c r="N413" i="2"/>
  <c r="J413" i="2"/>
  <c r="F413" i="2"/>
  <c r="N412" i="2"/>
  <c r="J412" i="2"/>
  <c r="F412" i="2"/>
  <c r="N411" i="2"/>
  <c r="J411" i="2"/>
  <c r="F411" i="2"/>
  <c r="N410" i="2"/>
  <c r="J410" i="2"/>
  <c r="F410" i="2"/>
  <c r="N409" i="2"/>
  <c r="J409" i="2"/>
  <c r="F409" i="2"/>
  <c r="K408" i="2"/>
  <c r="L408" i="2"/>
  <c r="M408" i="2"/>
  <c r="N408" i="2"/>
  <c r="G408" i="2"/>
  <c r="H408" i="2"/>
  <c r="I408" i="2"/>
  <c r="J408" i="2"/>
  <c r="C408" i="2"/>
  <c r="D408" i="2"/>
  <c r="E408" i="2"/>
  <c r="F408" i="2"/>
  <c r="N407" i="2"/>
  <c r="J407" i="2"/>
  <c r="F407" i="2"/>
  <c r="K406" i="2"/>
  <c r="L406" i="2"/>
  <c r="M406" i="2"/>
  <c r="N406" i="2"/>
  <c r="G406" i="2"/>
  <c r="H406" i="2"/>
  <c r="I406" i="2"/>
  <c r="J406" i="2"/>
  <c r="C406" i="2"/>
  <c r="D406" i="2"/>
  <c r="E406" i="2"/>
  <c r="F406" i="2"/>
  <c r="N405" i="2"/>
  <c r="J405" i="2"/>
  <c r="F405" i="2"/>
  <c r="N404" i="2"/>
  <c r="J404" i="2"/>
  <c r="F404" i="2"/>
  <c r="N403" i="2"/>
  <c r="J403" i="2"/>
  <c r="F403" i="2"/>
  <c r="K402" i="2"/>
  <c r="L402" i="2"/>
  <c r="M402" i="2"/>
  <c r="N402" i="2"/>
  <c r="G402" i="2"/>
  <c r="H402" i="2"/>
  <c r="I402" i="2"/>
  <c r="J402" i="2"/>
  <c r="C402" i="2"/>
  <c r="D402" i="2"/>
  <c r="E402" i="2"/>
  <c r="F402" i="2"/>
  <c r="N401" i="2"/>
  <c r="J401" i="2"/>
  <c r="F401" i="2"/>
  <c r="N400" i="2"/>
  <c r="J400" i="2"/>
  <c r="F400" i="2"/>
  <c r="N399" i="2"/>
  <c r="J399" i="2"/>
  <c r="F399" i="2"/>
  <c r="N398" i="2"/>
  <c r="J398" i="2"/>
  <c r="F398" i="2"/>
  <c r="N397" i="2"/>
  <c r="J397" i="2"/>
  <c r="F397" i="2"/>
  <c r="N396" i="2"/>
  <c r="J396" i="2"/>
  <c r="F396" i="2"/>
  <c r="N395" i="2"/>
  <c r="J395" i="2"/>
  <c r="F395" i="2"/>
  <c r="N394" i="2"/>
  <c r="J394" i="2"/>
  <c r="F394" i="2"/>
  <c r="N393" i="2"/>
  <c r="J393" i="2"/>
  <c r="F393" i="2"/>
  <c r="N392" i="2"/>
  <c r="J392" i="2"/>
  <c r="F392" i="2"/>
  <c r="N391" i="2"/>
  <c r="J391" i="2"/>
  <c r="F391" i="2"/>
  <c r="K390" i="2"/>
  <c r="L390" i="2"/>
  <c r="M390" i="2"/>
  <c r="N390" i="2"/>
  <c r="G390" i="2"/>
  <c r="H390" i="2"/>
  <c r="I390" i="2"/>
  <c r="J390" i="2"/>
  <c r="C390" i="2"/>
  <c r="D390" i="2"/>
  <c r="E390" i="2"/>
  <c r="F390" i="2"/>
  <c r="N389" i="2"/>
  <c r="J389" i="2"/>
  <c r="F389" i="2"/>
  <c r="J388" i="2"/>
  <c r="F388" i="2"/>
  <c r="N387" i="2"/>
  <c r="J387" i="2"/>
  <c r="F387" i="2"/>
  <c r="N386" i="2"/>
  <c r="J386" i="2"/>
  <c r="F386" i="2"/>
  <c r="N385" i="2"/>
  <c r="J385" i="2"/>
  <c r="F385" i="2"/>
  <c r="N384" i="2"/>
  <c r="J384" i="2"/>
  <c r="F384" i="2"/>
  <c r="N383" i="2"/>
  <c r="J383" i="2"/>
  <c r="F383" i="2"/>
  <c r="N382" i="2"/>
  <c r="J382" i="2"/>
  <c r="F382" i="2"/>
  <c r="N381" i="2"/>
  <c r="J381" i="2"/>
  <c r="F381" i="2"/>
  <c r="N380" i="2"/>
  <c r="J380" i="2"/>
  <c r="F380" i="2"/>
  <c r="N379" i="2"/>
  <c r="J379" i="2"/>
  <c r="F379" i="2"/>
  <c r="K378" i="2"/>
  <c r="L378" i="2"/>
  <c r="M378" i="2"/>
  <c r="N378" i="2"/>
  <c r="G378" i="2"/>
  <c r="H378" i="2"/>
  <c r="I378" i="2"/>
  <c r="J378" i="2"/>
  <c r="C378" i="2"/>
  <c r="D378" i="2"/>
  <c r="E378" i="2"/>
  <c r="F378" i="2"/>
  <c r="N377" i="2"/>
  <c r="J377" i="2"/>
  <c r="F377" i="2"/>
  <c r="N376" i="2"/>
  <c r="J376" i="2"/>
  <c r="F376" i="2"/>
  <c r="N375" i="2"/>
  <c r="J375" i="2"/>
  <c r="F375" i="2"/>
  <c r="K374" i="2"/>
  <c r="L374" i="2"/>
  <c r="M374" i="2"/>
  <c r="N374" i="2"/>
  <c r="G374" i="2"/>
  <c r="H374" i="2"/>
  <c r="I374" i="2"/>
  <c r="J374" i="2"/>
  <c r="C374" i="2"/>
  <c r="D374" i="2"/>
  <c r="E374" i="2"/>
  <c r="F374" i="2"/>
  <c r="N373" i="2"/>
  <c r="J373" i="2"/>
  <c r="F373" i="2"/>
  <c r="K372" i="2"/>
  <c r="L372" i="2"/>
  <c r="M372" i="2"/>
  <c r="N372" i="2"/>
  <c r="G372" i="2"/>
  <c r="H372" i="2"/>
  <c r="I372" i="2"/>
  <c r="J372" i="2"/>
  <c r="C372" i="2"/>
  <c r="D372" i="2"/>
  <c r="E372" i="2"/>
  <c r="F372" i="2"/>
  <c r="N371" i="2"/>
  <c r="J371" i="2"/>
  <c r="F371" i="2"/>
  <c r="K370" i="2"/>
  <c r="L370" i="2"/>
  <c r="M370" i="2"/>
  <c r="N370" i="2"/>
  <c r="G370" i="2"/>
  <c r="H370" i="2"/>
  <c r="I370" i="2"/>
  <c r="J370" i="2"/>
  <c r="C370" i="2"/>
  <c r="D370" i="2"/>
  <c r="E370" i="2"/>
  <c r="F370" i="2"/>
  <c r="N369" i="2"/>
  <c r="J369" i="2"/>
  <c r="F369" i="2"/>
  <c r="N368" i="2"/>
  <c r="J368" i="2"/>
  <c r="F368" i="2"/>
  <c r="N367" i="2"/>
  <c r="J367" i="2"/>
  <c r="F367" i="2"/>
  <c r="N366" i="2"/>
  <c r="J366" i="2"/>
  <c r="F366" i="2"/>
  <c r="N365" i="2"/>
  <c r="J365" i="2"/>
  <c r="F365" i="2"/>
  <c r="N364" i="2"/>
  <c r="J364" i="2"/>
  <c r="F364" i="2"/>
  <c r="N363" i="2"/>
  <c r="J363" i="2"/>
  <c r="F363" i="2"/>
  <c r="N362" i="2"/>
  <c r="J362" i="2"/>
  <c r="F362" i="2"/>
  <c r="N361" i="2"/>
  <c r="J361" i="2"/>
  <c r="F361" i="2"/>
  <c r="N360" i="2"/>
  <c r="J360" i="2"/>
  <c r="F360" i="2"/>
  <c r="N359" i="2"/>
  <c r="J359" i="2"/>
  <c r="F359" i="2"/>
  <c r="N358" i="2"/>
  <c r="J358" i="2"/>
  <c r="F358" i="2"/>
  <c r="N357" i="2"/>
  <c r="J357" i="2"/>
  <c r="F357" i="2"/>
  <c r="N356" i="2"/>
  <c r="J356" i="2"/>
  <c r="F356" i="2"/>
  <c r="N355" i="2"/>
  <c r="J355" i="2"/>
  <c r="F355" i="2"/>
  <c r="N354" i="2"/>
  <c r="J354" i="2"/>
  <c r="F354" i="2"/>
  <c r="N353" i="2"/>
  <c r="J353" i="2"/>
  <c r="F353" i="2"/>
  <c r="N352" i="2"/>
  <c r="J352" i="2"/>
  <c r="F352" i="2"/>
  <c r="N351" i="2"/>
  <c r="J351" i="2"/>
  <c r="F351" i="2"/>
  <c r="N350" i="2"/>
  <c r="J350" i="2"/>
  <c r="F350" i="2"/>
  <c r="N349" i="2"/>
  <c r="J349" i="2"/>
  <c r="F349" i="2"/>
  <c r="N348" i="2"/>
  <c r="J348" i="2"/>
  <c r="F348" i="2"/>
  <c r="N347" i="2"/>
  <c r="J347" i="2"/>
  <c r="F347" i="2"/>
  <c r="N346" i="2"/>
  <c r="J346" i="2"/>
  <c r="F346" i="2"/>
  <c r="N345" i="2"/>
  <c r="J345" i="2"/>
  <c r="F345" i="2"/>
  <c r="N344" i="2"/>
  <c r="J344" i="2"/>
  <c r="F344" i="2"/>
  <c r="N343" i="2"/>
  <c r="J343" i="2"/>
  <c r="F343" i="2"/>
  <c r="N342" i="2"/>
  <c r="J342" i="2"/>
  <c r="F342" i="2"/>
  <c r="N341" i="2"/>
  <c r="J341" i="2"/>
  <c r="F341" i="2"/>
  <c r="N340" i="2"/>
  <c r="J340" i="2"/>
  <c r="F340" i="2"/>
  <c r="N339" i="2"/>
  <c r="J339" i="2"/>
  <c r="F339" i="2"/>
  <c r="N338" i="2"/>
  <c r="J338" i="2"/>
  <c r="F338" i="2"/>
  <c r="N337" i="2"/>
  <c r="J337" i="2"/>
  <c r="F337" i="2"/>
  <c r="N336" i="2"/>
  <c r="J336" i="2"/>
  <c r="F336" i="2"/>
  <c r="K335" i="2"/>
  <c r="L335" i="2"/>
  <c r="M335" i="2"/>
  <c r="N335" i="2"/>
  <c r="G335" i="2"/>
  <c r="H335" i="2"/>
  <c r="I335" i="2"/>
  <c r="J335" i="2"/>
  <c r="C335" i="2"/>
  <c r="D335" i="2"/>
  <c r="E335" i="2"/>
  <c r="F335" i="2"/>
  <c r="N334" i="2"/>
  <c r="J334" i="2"/>
  <c r="F334" i="2"/>
  <c r="N333" i="2"/>
  <c r="J333" i="2"/>
  <c r="F333" i="2"/>
  <c r="N332" i="2"/>
  <c r="J332" i="2"/>
  <c r="F332" i="2"/>
  <c r="F331" i="2"/>
  <c r="N330" i="2"/>
  <c r="J330" i="2"/>
  <c r="F330" i="2"/>
  <c r="N329" i="2"/>
  <c r="J329" i="2"/>
  <c r="F329" i="2"/>
  <c r="N328" i="2"/>
  <c r="J328" i="2"/>
  <c r="F328" i="2"/>
  <c r="N327" i="2"/>
  <c r="J327" i="2"/>
  <c r="F327" i="2"/>
  <c r="N326" i="2"/>
  <c r="J326" i="2"/>
  <c r="F326" i="2"/>
  <c r="N325" i="2"/>
  <c r="J325" i="2"/>
  <c r="F325" i="2"/>
  <c r="N324" i="2"/>
  <c r="J324" i="2"/>
  <c r="F324" i="2"/>
  <c r="K323" i="2"/>
  <c r="L323" i="2"/>
  <c r="M323" i="2"/>
  <c r="N323" i="2"/>
  <c r="G323" i="2"/>
  <c r="H323" i="2"/>
  <c r="I323" i="2"/>
  <c r="J323" i="2"/>
  <c r="C323" i="2"/>
  <c r="D323" i="2"/>
  <c r="E323" i="2"/>
  <c r="F323" i="2"/>
  <c r="N322" i="2"/>
  <c r="J322" i="2"/>
  <c r="F322" i="2"/>
  <c r="N321" i="2"/>
  <c r="J321" i="2"/>
  <c r="F321" i="2"/>
  <c r="N320" i="2"/>
  <c r="J320" i="2"/>
  <c r="F320" i="2"/>
  <c r="N319" i="2"/>
  <c r="J319" i="2"/>
  <c r="F319" i="2"/>
  <c r="F318" i="2"/>
  <c r="N317" i="2"/>
  <c r="J317" i="2"/>
  <c r="F317" i="2"/>
  <c r="N316" i="2"/>
  <c r="J316" i="2"/>
  <c r="F316" i="2"/>
  <c r="N315" i="2"/>
  <c r="J315" i="2"/>
  <c r="F315" i="2"/>
  <c r="N314" i="2"/>
  <c r="J314" i="2"/>
  <c r="F314" i="2"/>
  <c r="N313" i="2"/>
  <c r="J313" i="2"/>
  <c r="F313" i="2"/>
  <c r="N312" i="2"/>
  <c r="J312" i="2"/>
  <c r="F312" i="2"/>
  <c r="N311" i="2"/>
  <c r="J311" i="2"/>
  <c r="F311" i="2"/>
  <c r="N310" i="2"/>
  <c r="J310" i="2"/>
  <c r="F310" i="2"/>
  <c r="N309" i="2"/>
  <c r="J309" i="2"/>
  <c r="F309" i="2"/>
  <c r="N308" i="2"/>
  <c r="J308" i="2"/>
  <c r="F308" i="2"/>
  <c r="N307" i="2"/>
  <c r="J307" i="2"/>
  <c r="F307" i="2"/>
  <c r="N306" i="2"/>
  <c r="J306" i="2"/>
  <c r="F306" i="2"/>
  <c r="N305" i="2"/>
  <c r="J305" i="2"/>
  <c r="F305" i="2"/>
  <c r="N304" i="2"/>
  <c r="J304" i="2"/>
  <c r="F304" i="2"/>
  <c r="N303" i="2"/>
  <c r="J303" i="2"/>
  <c r="F303" i="2"/>
  <c r="N302" i="2"/>
  <c r="J302" i="2"/>
  <c r="F302" i="2"/>
  <c r="N301" i="2"/>
  <c r="J301" i="2"/>
  <c r="F301" i="2"/>
  <c r="N300" i="2"/>
  <c r="J300" i="2"/>
  <c r="F300" i="2"/>
  <c r="N299" i="2"/>
  <c r="J299" i="2"/>
  <c r="F299" i="2"/>
  <c r="N298" i="2"/>
  <c r="J298" i="2"/>
  <c r="F298" i="2"/>
  <c r="N297" i="2"/>
  <c r="J297" i="2"/>
  <c r="F297" i="2"/>
  <c r="N296" i="2"/>
  <c r="J296" i="2"/>
  <c r="F296" i="2"/>
  <c r="K295" i="2"/>
  <c r="L295" i="2"/>
  <c r="M295" i="2"/>
  <c r="N295" i="2"/>
  <c r="G295" i="2"/>
  <c r="H295" i="2"/>
  <c r="I295" i="2"/>
  <c r="J295" i="2"/>
  <c r="C295" i="2"/>
  <c r="D295" i="2"/>
  <c r="E295" i="2"/>
  <c r="F295" i="2"/>
  <c r="N294" i="2"/>
  <c r="J294" i="2"/>
  <c r="F294" i="2"/>
  <c r="N293" i="2"/>
  <c r="J293" i="2"/>
  <c r="F293" i="2"/>
  <c r="N292" i="2"/>
  <c r="J292" i="2"/>
  <c r="F292" i="2"/>
  <c r="N291" i="2"/>
  <c r="J291" i="2"/>
  <c r="F291" i="2"/>
  <c r="N290" i="2"/>
  <c r="J290" i="2"/>
  <c r="F290" i="2"/>
  <c r="N289" i="2"/>
  <c r="J289" i="2"/>
  <c r="F289" i="2"/>
  <c r="N288" i="2"/>
  <c r="J288" i="2"/>
  <c r="F288" i="2"/>
  <c r="N287" i="2"/>
  <c r="J287" i="2"/>
  <c r="F287" i="2"/>
  <c r="N286" i="2"/>
  <c r="J286" i="2"/>
  <c r="F286" i="2"/>
  <c r="N285" i="2"/>
  <c r="J285" i="2"/>
  <c r="F285" i="2"/>
  <c r="N284" i="2"/>
  <c r="J284" i="2"/>
  <c r="F284" i="2"/>
  <c r="N283" i="2"/>
  <c r="J283" i="2"/>
  <c r="F283" i="2"/>
  <c r="J282" i="2"/>
  <c r="F282" i="2"/>
  <c r="K281" i="2"/>
  <c r="L281" i="2"/>
  <c r="M281" i="2"/>
  <c r="N281" i="2"/>
  <c r="G281" i="2"/>
  <c r="H281" i="2"/>
  <c r="I281" i="2"/>
  <c r="J281" i="2"/>
  <c r="C281" i="2"/>
  <c r="D281" i="2"/>
  <c r="E281" i="2"/>
  <c r="F281" i="2"/>
  <c r="N280" i="2"/>
  <c r="J280" i="2"/>
  <c r="F280" i="2"/>
  <c r="N279" i="2"/>
  <c r="J279" i="2"/>
  <c r="F279" i="2"/>
  <c r="N278" i="2"/>
  <c r="J278" i="2"/>
  <c r="F278" i="2"/>
  <c r="N277" i="2"/>
  <c r="J277" i="2"/>
  <c r="F277" i="2"/>
  <c r="N276" i="2"/>
  <c r="J276" i="2"/>
  <c r="F276" i="2"/>
  <c r="N275" i="2"/>
  <c r="J275" i="2"/>
  <c r="F275" i="2"/>
  <c r="N274" i="2"/>
  <c r="J274" i="2"/>
  <c r="F274" i="2"/>
  <c r="N273" i="2"/>
  <c r="J273" i="2"/>
  <c r="F273" i="2"/>
  <c r="N272" i="2"/>
  <c r="J272" i="2"/>
  <c r="F272" i="2"/>
  <c r="K271" i="2"/>
  <c r="L271" i="2"/>
  <c r="M271" i="2"/>
  <c r="N271" i="2"/>
  <c r="G271" i="2"/>
  <c r="H271" i="2"/>
  <c r="I271" i="2"/>
  <c r="J271" i="2"/>
  <c r="C271" i="2"/>
  <c r="D271" i="2"/>
  <c r="E271" i="2"/>
  <c r="F271" i="2"/>
  <c r="N270" i="2"/>
  <c r="J270" i="2"/>
  <c r="F270" i="2"/>
  <c r="N269" i="2"/>
  <c r="J269" i="2"/>
  <c r="F269" i="2"/>
  <c r="N268" i="2"/>
  <c r="J268" i="2"/>
  <c r="F268" i="2"/>
  <c r="N267" i="2"/>
  <c r="J267" i="2"/>
  <c r="F267" i="2"/>
  <c r="N266" i="2"/>
  <c r="J266" i="2"/>
  <c r="F266" i="2"/>
  <c r="N265" i="2"/>
  <c r="J265" i="2"/>
  <c r="F265" i="2"/>
  <c r="N264" i="2"/>
  <c r="J264" i="2"/>
  <c r="F264" i="2"/>
  <c r="N263" i="2"/>
  <c r="J263" i="2"/>
  <c r="F263" i="2"/>
  <c r="N262" i="2"/>
  <c r="J262" i="2"/>
  <c r="F262" i="2"/>
  <c r="N261" i="2"/>
  <c r="J261" i="2"/>
  <c r="F261" i="2"/>
  <c r="N260" i="2"/>
  <c r="J260" i="2"/>
  <c r="F260" i="2"/>
  <c r="N259" i="2"/>
  <c r="J259" i="2"/>
  <c r="F259" i="2"/>
  <c r="N258" i="2"/>
  <c r="J258" i="2"/>
  <c r="F258" i="2"/>
  <c r="K257" i="2"/>
  <c r="L257" i="2"/>
  <c r="M257" i="2"/>
  <c r="N257" i="2"/>
  <c r="G257" i="2"/>
  <c r="H257" i="2"/>
  <c r="I257" i="2"/>
  <c r="J257" i="2"/>
  <c r="C257" i="2"/>
  <c r="D257" i="2"/>
  <c r="E257" i="2"/>
  <c r="F257" i="2"/>
  <c r="N256" i="2"/>
  <c r="J256" i="2"/>
  <c r="F256" i="2"/>
  <c r="K255" i="2"/>
  <c r="L255" i="2"/>
  <c r="M255" i="2"/>
  <c r="N255" i="2"/>
  <c r="G255" i="2"/>
  <c r="H255" i="2"/>
  <c r="I255" i="2"/>
  <c r="J255" i="2"/>
  <c r="C255" i="2"/>
  <c r="D255" i="2"/>
  <c r="E255" i="2"/>
  <c r="F255" i="2"/>
  <c r="N254" i="2"/>
  <c r="J254" i="2"/>
  <c r="F254" i="2"/>
  <c r="N253" i="2"/>
  <c r="J253" i="2"/>
  <c r="F253" i="2"/>
  <c r="N252" i="2"/>
  <c r="J252" i="2"/>
  <c r="F252" i="2"/>
  <c r="N251" i="2"/>
  <c r="J251" i="2"/>
  <c r="F251" i="2"/>
  <c r="N250" i="2"/>
  <c r="J250" i="2"/>
  <c r="F250" i="2"/>
  <c r="N249" i="2"/>
  <c r="J249" i="2"/>
  <c r="F249" i="2"/>
  <c r="N248" i="2"/>
  <c r="J248" i="2"/>
  <c r="F248" i="2"/>
  <c r="N247" i="2"/>
  <c r="J247" i="2"/>
  <c r="F247" i="2"/>
  <c r="K246" i="2"/>
  <c r="L246" i="2"/>
  <c r="M246" i="2"/>
  <c r="N246" i="2"/>
  <c r="G246" i="2"/>
  <c r="H246" i="2"/>
  <c r="I246" i="2"/>
  <c r="J246" i="2"/>
  <c r="C246" i="2"/>
  <c r="D246" i="2"/>
  <c r="E246" i="2"/>
  <c r="F246" i="2"/>
  <c r="N245" i="2"/>
  <c r="J245" i="2"/>
  <c r="F245" i="2"/>
  <c r="N244" i="2"/>
  <c r="J244" i="2"/>
  <c r="F244" i="2"/>
  <c r="J243" i="2"/>
  <c r="F243" i="2"/>
  <c r="N242" i="2"/>
  <c r="J242" i="2"/>
  <c r="F242" i="2"/>
  <c r="N241" i="2"/>
  <c r="J241" i="2"/>
  <c r="F241" i="2"/>
  <c r="N240" i="2"/>
  <c r="J240" i="2"/>
  <c r="F240" i="2"/>
  <c r="N239" i="2"/>
  <c r="J239" i="2"/>
  <c r="F239" i="2"/>
  <c r="N238" i="2"/>
  <c r="J238" i="2"/>
  <c r="F238" i="2"/>
  <c r="N237" i="2"/>
  <c r="J237" i="2"/>
  <c r="F237" i="2"/>
  <c r="N236" i="2"/>
  <c r="J236" i="2"/>
  <c r="F236" i="2"/>
  <c r="N235" i="2"/>
  <c r="J235" i="2"/>
  <c r="F235" i="2"/>
  <c r="N234" i="2"/>
  <c r="J234" i="2"/>
  <c r="F234" i="2"/>
  <c r="N233" i="2"/>
  <c r="J233" i="2"/>
  <c r="F233" i="2"/>
  <c r="N232" i="2"/>
  <c r="J232" i="2"/>
  <c r="N231" i="2"/>
  <c r="J231" i="2"/>
  <c r="F231" i="2"/>
  <c r="N230" i="2"/>
  <c r="J230" i="2"/>
  <c r="F230" i="2"/>
  <c r="N229" i="2"/>
  <c r="J229" i="2"/>
  <c r="F229" i="2"/>
  <c r="N228" i="2"/>
  <c r="J228" i="2"/>
  <c r="F228" i="2"/>
  <c r="N227" i="2"/>
  <c r="J227" i="2"/>
  <c r="F227" i="2"/>
  <c r="N226" i="2"/>
  <c r="J226" i="2"/>
  <c r="F226" i="2"/>
  <c r="N225" i="2"/>
  <c r="J225" i="2"/>
  <c r="F225" i="2"/>
  <c r="N224" i="2"/>
  <c r="J224" i="2"/>
  <c r="F224" i="2"/>
  <c r="N223" i="2"/>
  <c r="J223" i="2"/>
  <c r="F223" i="2"/>
  <c r="N222" i="2"/>
  <c r="J222" i="2"/>
  <c r="F222" i="2"/>
  <c r="N221" i="2"/>
  <c r="J221" i="2"/>
  <c r="F221" i="2"/>
  <c r="N220" i="2"/>
  <c r="J220" i="2"/>
  <c r="F220" i="2"/>
  <c r="N219" i="2"/>
  <c r="J219" i="2"/>
  <c r="F219" i="2"/>
  <c r="N218" i="2"/>
  <c r="J218" i="2"/>
  <c r="F218" i="2"/>
  <c r="N217" i="2"/>
  <c r="J217" i="2"/>
  <c r="F217" i="2"/>
  <c r="N216" i="2"/>
  <c r="J216" i="2"/>
  <c r="F216" i="2"/>
  <c r="N215" i="2"/>
  <c r="J215" i="2"/>
  <c r="F215" i="2"/>
  <c r="N214" i="2"/>
  <c r="N213" i="2"/>
  <c r="J213" i="2"/>
  <c r="F213" i="2"/>
  <c r="K212" i="2"/>
  <c r="L212" i="2"/>
  <c r="M212" i="2"/>
  <c r="N212" i="2"/>
  <c r="G212" i="2"/>
  <c r="H212" i="2"/>
  <c r="I212" i="2"/>
  <c r="J212" i="2"/>
  <c r="C212" i="2"/>
  <c r="D212" i="2"/>
  <c r="E212" i="2"/>
  <c r="F212" i="2"/>
  <c r="N211" i="2"/>
  <c r="J211" i="2"/>
  <c r="F211" i="2"/>
  <c r="K210" i="2"/>
  <c r="L210" i="2"/>
  <c r="M210" i="2"/>
  <c r="N210" i="2"/>
  <c r="G210" i="2"/>
  <c r="H210" i="2"/>
  <c r="I210" i="2"/>
  <c r="J210" i="2"/>
  <c r="C210" i="2"/>
  <c r="D210" i="2"/>
  <c r="E210" i="2"/>
  <c r="F210" i="2"/>
  <c r="N209" i="2"/>
  <c r="J209" i="2"/>
  <c r="F209" i="2"/>
  <c r="K208" i="2"/>
  <c r="L208" i="2"/>
  <c r="M208" i="2"/>
  <c r="N208" i="2"/>
  <c r="G208" i="2"/>
  <c r="H208" i="2"/>
  <c r="I208" i="2"/>
  <c r="J208" i="2"/>
  <c r="C208" i="2"/>
  <c r="D208" i="2"/>
  <c r="E208" i="2"/>
  <c r="F208" i="2"/>
  <c r="N207" i="2"/>
  <c r="J207" i="2"/>
  <c r="F207" i="2"/>
  <c r="N206" i="2"/>
  <c r="J206" i="2"/>
  <c r="F206" i="2"/>
  <c r="N205" i="2"/>
  <c r="J205" i="2"/>
  <c r="F205" i="2"/>
  <c r="N204" i="2"/>
  <c r="J204" i="2"/>
  <c r="F204" i="2"/>
  <c r="N203" i="2"/>
  <c r="J203" i="2"/>
  <c r="F203" i="2"/>
  <c r="N202" i="2"/>
  <c r="J202" i="2"/>
  <c r="F202" i="2"/>
  <c r="N201" i="2"/>
  <c r="J201" i="2"/>
  <c r="F201" i="2"/>
  <c r="N200" i="2"/>
  <c r="J200" i="2"/>
  <c r="F200" i="2"/>
  <c r="N199" i="2"/>
  <c r="J199" i="2"/>
  <c r="F199" i="2"/>
  <c r="N198" i="2"/>
  <c r="J198" i="2"/>
  <c r="F198" i="2"/>
  <c r="N197" i="2"/>
  <c r="J197" i="2"/>
  <c r="F197" i="2"/>
  <c r="N196" i="2"/>
  <c r="J196" i="2"/>
  <c r="F196" i="2"/>
  <c r="K195" i="2"/>
  <c r="L195" i="2"/>
  <c r="M195" i="2"/>
  <c r="N195" i="2"/>
  <c r="G195" i="2"/>
  <c r="H195" i="2"/>
  <c r="I195" i="2"/>
  <c r="J195" i="2"/>
  <c r="C195" i="2"/>
  <c r="D195" i="2"/>
  <c r="E195" i="2"/>
  <c r="F195" i="2"/>
  <c r="N194" i="2"/>
  <c r="J194" i="2"/>
  <c r="F194" i="2"/>
  <c r="N193" i="2"/>
  <c r="J193" i="2"/>
  <c r="F193" i="2"/>
  <c r="N192" i="2"/>
  <c r="J192" i="2"/>
  <c r="F192" i="2"/>
  <c r="N191" i="2"/>
  <c r="J191" i="2"/>
  <c r="F191" i="2"/>
  <c r="N190" i="2"/>
  <c r="J190" i="2"/>
  <c r="F190" i="2"/>
  <c r="N189" i="2"/>
  <c r="J189" i="2"/>
  <c r="F189" i="2"/>
  <c r="N188" i="2"/>
  <c r="F188" i="2"/>
  <c r="K187" i="2"/>
  <c r="L187" i="2"/>
  <c r="M187" i="2"/>
  <c r="N187" i="2"/>
  <c r="G187" i="2"/>
  <c r="H187" i="2"/>
  <c r="I187" i="2"/>
  <c r="J187" i="2"/>
  <c r="C187" i="2"/>
  <c r="D187" i="2"/>
  <c r="E187" i="2"/>
  <c r="F187" i="2"/>
  <c r="N186" i="2"/>
  <c r="J186" i="2"/>
  <c r="F186" i="2"/>
  <c r="K185" i="2"/>
  <c r="L185" i="2"/>
  <c r="M185" i="2"/>
  <c r="N185" i="2"/>
  <c r="J185" i="2"/>
  <c r="C185" i="2"/>
  <c r="D185" i="2"/>
  <c r="E185" i="2"/>
  <c r="F185" i="2"/>
  <c r="N184" i="2"/>
  <c r="J184" i="2"/>
  <c r="F184" i="2"/>
  <c r="K183" i="2"/>
  <c r="L183" i="2"/>
  <c r="M183" i="2"/>
  <c r="N183" i="2"/>
  <c r="G183" i="2"/>
  <c r="H183" i="2"/>
  <c r="I183" i="2"/>
  <c r="J183" i="2"/>
  <c r="C183" i="2"/>
  <c r="D183" i="2"/>
  <c r="E183" i="2"/>
  <c r="F183" i="2"/>
  <c r="N182" i="2"/>
  <c r="J182" i="2"/>
  <c r="F182" i="2"/>
  <c r="N181" i="2"/>
  <c r="J181" i="2"/>
  <c r="F181" i="2"/>
  <c r="K180" i="2"/>
  <c r="L180" i="2"/>
  <c r="M180" i="2"/>
  <c r="N180" i="2"/>
  <c r="G180" i="2"/>
  <c r="H180" i="2"/>
  <c r="I180" i="2"/>
  <c r="J180" i="2"/>
  <c r="C180" i="2"/>
  <c r="D180" i="2"/>
  <c r="E180" i="2"/>
  <c r="F180" i="2"/>
  <c r="N179" i="2"/>
  <c r="J179" i="2"/>
  <c r="F179" i="2"/>
  <c r="N178" i="2"/>
  <c r="J178" i="2"/>
  <c r="F178" i="2"/>
  <c r="N177" i="2"/>
  <c r="J177" i="2"/>
  <c r="F177" i="2"/>
  <c r="K176" i="2"/>
  <c r="L176" i="2"/>
  <c r="M176" i="2"/>
  <c r="N176" i="2"/>
  <c r="G176" i="2"/>
  <c r="H176" i="2"/>
  <c r="I176" i="2"/>
  <c r="J176" i="2"/>
  <c r="C176" i="2"/>
  <c r="D176" i="2"/>
  <c r="E176" i="2"/>
  <c r="F176" i="2"/>
  <c r="N175" i="2"/>
  <c r="J175" i="2"/>
  <c r="F175" i="2"/>
  <c r="N174" i="2"/>
  <c r="J174" i="2"/>
  <c r="F174" i="2"/>
  <c r="N173" i="2"/>
  <c r="J173" i="2"/>
  <c r="F173" i="2"/>
  <c r="N172" i="2"/>
  <c r="J172" i="2"/>
  <c r="F172" i="2"/>
  <c r="N171" i="2"/>
  <c r="J171" i="2"/>
  <c r="F171" i="2"/>
  <c r="N170" i="2"/>
  <c r="J170" i="2"/>
  <c r="F170" i="2"/>
  <c r="N169" i="2"/>
  <c r="J169" i="2"/>
  <c r="F169" i="2"/>
  <c r="N168" i="2"/>
  <c r="J168" i="2"/>
  <c r="F168" i="2"/>
  <c r="N167" i="2"/>
  <c r="J167" i="2"/>
  <c r="F167" i="2"/>
  <c r="N166" i="2"/>
  <c r="J166" i="2"/>
  <c r="F166" i="2"/>
  <c r="N165" i="2"/>
  <c r="J165" i="2"/>
  <c r="F165" i="2"/>
  <c r="N164" i="2"/>
  <c r="J164" i="2"/>
  <c r="F164" i="2"/>
  <c r="N163" i="2"/>
  <c r="J163" i="2"/>
  <c r="F163" i="2"/>
  <c r="N162" i="2"/>
  <c r="J162" i="2"/>
  <c r="F162" i="2"/>
  <c r="N161" i="2"/>
  <c r="J161" i="2"/>
  <c r="F161" i="2"/>
  <c r="N160" i="2"/>
  <c r="J160" i="2"/>
  <c r="F160" i="2"/>
  <c r="N159" i="2"/>
  <c r="J159" i="2"/>
  <c r="F159" i="2"/>
  <c r="N158" i="2"/>
  <c r="J158" i="2"/>
  <c r="F158" i="2"/>
  <c r="N157" i="2"/>
  <c r="J157" i="2"/>
  <c r="F157" i="2"/>
  <c r="N156" i="2"/>
  <c r="J156" i="2"/>
  <c r="F156" i="2"/>
  <c r="N155" i="2"/>
  <c r="J155" i="2"/>
  <c r="F155" i="2"/>
  <c r="N154" i="2"/>
  <c r="J154" i="2"/>
  <c r="F154" i="2"/>
  <c r="N153" i="2"/>
  <c r="J153" i="2"/>
  <c r="F153" i="2"/>
  <c r="N152" i="2"/>
  <c r="J152" i="2"/>
  <c r="F152" i="2"/>
  <c r="N151" i="2"/>
  <c r="J151" i="2"/>
  <c r="F151" i="2"/>
  <c r="N150" i="2"/>
  <c r="J150" i="2"/>
  <c r="F150" i="2"/>
  <c r="N149" i="2"/>
  <c r="J149" i="2"/>
  <c r="F149" i="2"/>
  <c r="N148" i="2"/>
  <c r="J148" i="2"/>
  <c r="F148" i="2"/>
  <c r="N147" i="2"/>
  <c r="J147" i="2"/>
  <c r="F147" i="2"/>
  <c r="N146" i="2"/>
  <c r="J146" i="2"/>
  <c r="F146" i="2"/>
  <c r="N145" i="2"/>
  <c r="J145" i="2"/>
  <c r="F145" i="2"/>
  <c r="N144" i="2"/>
  <c r="J144" i="2"/>
  <c r="F144" i="2"/>
  <c r="K143" i="2"/>
  <c r="L143" i="2"/>
  <c r="M143" i="2"/>
  <c r="N143" i="2"/>
  <c r="G143" i="2"/>
  <c r="H143" i="2"/>
  <c r="I143" i="2"/>
  <c r="J143" i="2"/>
  <c r="C143" i="2"/>
  <c r="D143" i="2"/>
  <c r="E143" i="2"/>
  <c r="F143" i="2"/>
  <c r="N142" i="2"/>
  <c r="J142" i="2"/>
  <c r="F142" i="2"/>
  <c r="N141" i="2"/>
  <c r="J141" i="2"/>
  <c r="F141" i="2"/>
  <c r="K140" i="2"/>
  <c r="L140" i="2"/>
  <c r="M140" i="2"/>
  <c r="N140" i="2"/>
  <c r="G140" i="2"/>
  <c r="H140" i="2"/>
  <c r="I140" i="2"/>
  <c r="J140" i="2"/>
  <c r="C140" i="2"/>
  <c r="D140" i="2"/>
  <c r="E140" i="2"/>
  <c r="F140" i="2"/>
  <c r="N139" i="2"/>
  <c r="J139" i="2"/>
  <c r="F139" i="2"/>
  <c r="N138" i="2"/>
  <c r="J138" i="2"/>
  <c r="F138" i="2"/>
  <c r="N137" i="2"/>
  <c r="J137" i="2"/>
  <c r="F137" i="2"/>
  <c r="K136" i="2"/>
  <c r="L136" i="2"/>
  <c r="M136" i="2"/>
  <c r="N136" i="2"/>
  <c r="G136" i="2"/>
  <c r="H136" i="2"/>
  <c r="I136" i="2"/>
  <c r="J136" i="2"/>
  <c r="C136" i="2"/>
  <c r="D136" i="2"/>
  <c r="E136" i="2"/>
  <c r="F136" i="2"/>
  <c r="N135" i="2"/>
  <c r="J135" i="2"/>
  <c r="F135" i="2"/>
  <c r="N134" i="2"/>
  <c r="J134" i="2"/>
  <c r="F134" i="2"/>
  <c r="K133" i="2"/>
  <c r="L133" i="2"/>
  <c r="M133" i="2"/>
  <c r="N133" i="2"/>
  <c r="G133" i="2"/>
  <c r="H133" i="2"/>
  <c r="I133" i="2"/>
  <c r="J133" i="2"/>
  <c r="C133" i="2"/>
  <c r="D133" i="2"/>
  <c r="E133" i="2"/>
  <c r="F133" i="2"/>
  <c r="N132" i="2"/>
  <c r="J132" i="2"/>
  <c r="F132" i="2"/>
  <c r="N131" i="2"/>
  <c r="J131" i="2"/>
  <c r="F131" i="2"/>
  <c r="K130" i="2"/>
  <c r="L130" i="2"/>
  <c r="M130" i="2"/>
  <c r="N130" i="2"/>
  <c r="G130" i="2"/>
  <c r="H130" i="2"/>
  <c r="I130" i="2"/>
  <c r="J130" i="2"/>
  <c r="C130" i="2"/>
  <c r="D130" i="2"/>
  <c r="E130" i="2"/>
  <c r="F130" i="2"/>
  <c r="N129" i="2"/>
  <c r="J129" i="2"/>
  <c r="F129" i="2"/>
  <c r="K128" i="2"/>
  <c r="L128" i="2"/>
  <c r="M128" i="2"/>
  <c r="N128" i="2"/>
  <c r="G128" i="2"/>
  <c r="H128" i="2"/>
  <c r="I128" i="2"/>
  <c r="J128" i="2"/>
  <c r="C128" i="2"/>
  <c r="D128" i="2"/>
  <c r="E128" i="2"/>
  <c r="F128" i="2"/>
  <c r="J127" i="2"/>
  <c r="F127" i="2"/>
  <c r="N126" i="2"/>
  <c r="J126" i="2"/>
  <c r="F126" i="2"/>
  <c r="N125" i="2"/>
  <c r="J125" i="2"/>
  <c r="F125" i="2"/>
  <c r="K124" i="2"/>
  <c r="L124" i="2"/>
  <c r="M124" i="2"/>
  <c r="N124" i="2"/>
  <c r="G124" i="2"/>
  <c r="H124" i="2"/>
  <c r="I124" i="2"/>
  <c r="J124" i="2"/>
  <c r="C124" i="2"/>
  <c r="D124" i="2"/>
  <c r="E124" i="2"/>
  <c r="F124" i="2"/>
  <c r="N123" i="2"/>
  <c r="J123" i="2"/>
  <c r="F123" i="2"/>
  <c r="N122" i="2"/>
  <c r="J122" i="2"/>
  <c r="F122" i="2"/>
  <c r="K121" i="2"/>
  <c r="L121" i="2"/>
  <c r="M121" i="2"/>
  <c r="N121" i="2"/>
  <c r="G121" i="2"/>
  <c r="H121" i="2"/>
  <c r="I121" i="2"/>
  <c r="J121" i="2"/>
  <c r="C121" i="2"/>
  <c r="D121" i="2"/>
  <c r="E121" i="2"/>
  <c r="F121" i="2"/>
  <c r="N120" i="2"/>
  <c r="J120" i="2"/>
  <c r="F120" i="2"/>
  <c r="N119" i="2"/>
  <c r="J119" i="2"/>
  <c r="F119" i="2"/>
  <c r="N118" i="2"/>
  <c r="J118" i="2"/>
  <c r="F118" i="2"/>
  <c r="N117" i="2"/>
  <c r="J117" i="2"/>
  <c r="F117" i="2"/>
  <c r="N116" i="2"/>
  <c r="J116" i="2"/>
  <c r="F116" i="2"/>
  <c r="N115" i="2"/>
  <c r="J115" i="2"/>
  <c r="F115" i="2"/>
  <c r="N114" i="2"/>
  <c r="J114" i="2"/>
  <c r="F114" i="2"/>
  <c r="N113" i="2"/>
  <c r="J113" i="2"/>
  <c r="F113" i="2"/>
  <c r="N112" i="2"/>
  <c r="J112" i="2"/>
  <c r="F112" i="2"/>
  <c r="N111" i="2"/>
  <c r="J111" i="2"/>
  <c r="F111" i="2"/>
  <c r="N110" i="2"/>
  <c r="J110" i="2"/>
  <c r="F110" i="2"/>
  <c r="N109" i="2"/>
  <c r="J109" i="2"/>
  <c r="F109" i="2"/>
  <c r="N108" i="2"/>
  <c r="J108" i="2"/>
  <c r="F108" i="2"/>
  <c r="N107" i="2"/>
  <c r="J107" i="2"/>
  <c r="F107" i="2"/>
  <c r="N106" i="2"/>
  <c r="J106" i="2"/>
  <c r="F106" i="2"/>
  <c r="K105" i="2"/>
  <c r="L105" i="2"/>
  <c r="M105" i="2"/>
  <c r="N105" i="2"/>
  <c r="G105" i="2"/>
  <c r="H105" i="2"/>
  <c r="I105" i="2"/>
  <c r="J105" i="2"/>
  <c r="C105" i="2"/>
  <c r="D105" i="2"/>
  <c r="E105" i="2"/>
  <c r="F105" i="2"/>
  <c r="N104" i="2"/>
  <c r="J104" i="2"/>
  <c r="F104" i="2"/>
  <c r="N103" i="2"/>
  <c r="J103" i="2"/>
  <c r="F103" i="2"/>
  <c r="N102" i="2"/>
  <c r="J102" i="2"/>
  <c r="F102" i="2"/>
  <c r="K101" i="2"/>
  <c r="L101" i="2"/>
  <c r="M101" i="2"/>
  <c r="N101" i="2"/>
  <c r="G101" i="2"/>
  <c r="H101" i="2"/>
  <c r="I101" i="2"/>
  <c r="J101" i="2"/>
  <c r="C101" i="2"/>
  <c r="D101" i="2"/>
  <c r="E101" i="2"/>
  <c r="F101" i="2"/>
  <c r="N100" i="2"/>
  <c r="J100" i="2"/>
  <c r="F100" i="2"/>
  <c r="N99" i="2"/>
  <c r="J99" i="2"/>
  <c r="F99" i="2"/>
  <c r="N98" i="2"/>
  <c r="J98" i="2"/>
  <c r="F98" i="2"/>
  <c r="N97" i="2"/>
  <c r="J97" i="2"/>
  <c r="F97" i="2"/>
  <c r="N96" i="2"/>
  <c r="J96" i="2"/>
  <c r="F96" i="2"/>
  <c r="N95" i="2"/>
  <c r="J95" i="2"/>
  <c r="F95" i="2"/>
  <c r="N94" i="2"/>
  <c r="J94" i="2"/>
  <c r="F94" i="2"/>
  <c r="N93" i="2"/>
  <c r="J93" i="2"/>
  <c r="F93" i="2"/>
  <c r="N92" i="2"/>
  <c r="J92" i="2"/>
  <c r="F92" i="2"/>
  <c r="N91" i="2"/>
  <c r="J91" i="2"/>
  <c r="F91" i="2"/>
  <c r="N90" i="2"/>
  <c r="J90" i="2"/>
  <c r="F90" i="2"/>
  <c r="N89" i="2"/>
  <c r="J89" i="2"/>
  <c r="F89" i="2"/>
  <c r="N88" i="2"/>
  <c r="J88" i="2"/>
  <c r="F88" i="2"/>
  <c r="N87" i="2"/>
  <c r="J87" i="2"/>
  <c r="F87" i="2"/>
  <c r="N86" i="2"/>
  <c r="J86" i="2"/>
  <c r="F86" i="2"/>
  <c r="N85" i="2"/>
  <c r="J85" i="2"/>
  <c r="F85" i="2"/>
  <c r="N84" i="2"/>
  <c r="J84" i="2"/>
  <c r="F84" i="2"/>
  <c r="N83" i="2"/>
  <c r="J83" i="2"/>
  <c r="F83" i="2"/>
  <c r="N82" i="2"/>
  <c r="J82" i="2"/>
  <c r="F82" i="2"/>
  <c r="N81" i="2"/>
  <c r="J81" i="2"/>
  <c r="F81" i="2"/>
  <c r="N80" i="2"/>
  <c r="J80" i="2"/>
  <c r="F80" i="2"/>
  <c r="N79" i="2"/>
  <c r="J79" i="2"/>
  <c r="F79" i="2"/>
  <c r="N78" i="2"/>
  <c r="N77" i="2"/>
  <c r="J77" i="2"/>
  <c r="F77" i="2"/>
  <c r="N76" i="2"/>
  <c r="J76" i="2"/>
  <c r="F76" i="2"/>
  <c r="N75" i="2"/>
  <c r="J75" i="2"/>
  <c r="F75" i="2"/>
  <c r="N74" i="2"/>
  <c r="J74" i="2"/>
  <c r="F74" i="2"/>
  <c r="N73" i="2"/>
  <c r="J73" i="2"/>
  <c r="F73" i="2"/>
  <c r="N72" i="2"/>
  <c r="J72" i="2"/>
  <c r="F72" i="2"/>
  <c r="N71" i="2"/>
  <c r="J71" i="2"/>
  <c r="F71" i="2"/>
  <c r="N70" i="2"/>
  <c r="J70" i="2"/>
  <c r="F70" i="2"/>
  <c r="N69" i="2"/>
  <c r="J69" i="2"/>
  <c r="F69" i="2"/>
  <c r="N68" i="2"/>
  <c r="J68" i="2"/>
  <c r="F68" i="2"/>
  <c r="N67" i="2"/>
  <c r="J67" i="2"/>
  <c r="F67" i="2"/>
  <c r="N66" i="2"/>
  <c r="J66" i="2"/>
  <c r="F66" i="2"/>
  <c r="N65" i="2"/>
  <c r="J65" i="2"/>
  <c r="F65" i="2"/>
  <c r="N64" i="2"/>
  <c r="J64" i="2"/>
  <c r="F64" i="2"/>
  <c r="N63" i="2"/>
  <c r="J63" i="2"/>
  <c r="F63" i="2"/>
  <c r="N62" i="2"/>
  <c r="J62" i="2"/>
  <c r="F62" i="2"/>
  <c r="N61" i="2"/>
  <c r="J61" i="2"/>
  <c r="F61" i="2"/>
  <c r="N60" i="2"/>
  <c r="J60" i="2"/>
  <c r="F60" i="2"/>
  <c r="N59" i="2"/>
  <c r="J59" i="2"/>
  <c r="F59" i="2"/>
  <c r="N58" i="2"/>
  <c r="J58" i="2"/>
  <c r="F58" i="2"/>
  <c r="N57" i="2"/>
  <c r="J57" i="2"/>
  <c r="F57" i="2"/>
  <c r="N56" i="2"/>
  <c r="J56" i="2"/>
  <c r="F56" i="2"/>
  <c r="N55" i="2"/>
  <c r="J55" i="2"/>
  <c r="F55" i="2"/>
  <c r="N54" i="2"/>
  <c r="J54" i="2"/>
  <c r="F54" i="2"/>
  <c r="N53" i="2"/>
  <c r="J53" i="2"/>
  <c r="F53" i="2"/>
  <c r="N52" i="2"/>
  <c r="J52" i="2"/>
  <c r="F52" i="2"/>
  <c r="N51" i="2"/>
  <c r="J51" i="2"/>
  <c r="F51" i="2"/>
  <c r="N50" i="2"/>
  <c r="J50" i="2"/>
  <c r="F50" i="2"/>
  <c r="N49" i="2"/>
  <c r="J49" i="2"/>
  <c r="F49" i="2"/>
  <c r="N48" i="2"/>
  <c r="J48" i="2"/>
  <c r="F48" i="2"/>
  <c r="N47" i="2"/>
  <c r="J47" i="2"/>
  <c r="F47" i="2"/>
  <c r="N46" i="2"/>
  <c r="J46" i="2"/>
  <c r="F46" i="2"/>
  <c r="N45" i="2"/>
  <c r="J45" i="2"/>
  <c r="F45" i="2"/>
  <c r="N44" i="2"/>
  <c r="J44" i="2"/>
  <c r="F44" i="2"/>
  <c r="N43" i="2"/>
  <c r="J43" i="2"/>
  <c r="F43" i="2"/>
  <c r="N42" i="2"/>
  <c r="J42" i="2"/>
  <c r="F42" i="2"/>
  <c r="N41" i="2"/>
  <c r="J41" i="2"/>
  <c r="F41" i="2"/>
  <c r="N40" i="2"/>
  <c r="J40" i="2"/>
  <c r="F40" i="2"/>
  <c r="N39" i="2"/>
  <c r="J39" i="2"/>
  <c r="F39" i="2"/>
  <c r="N38" i="2"/>
  <c r="J38" i="2"/>
  <c r="F38" i="2"/>
  <c r="N37" i="2"/>
  <c r="J37" i="2"/>
  <c r="F37" i="2"/>
  <c r="N36" i="2"/>
  <c r="J36" i="2"/>
  <c r="F36" i="2"/>
  <c r="N35" i="2"/>
  <c r="J35" i="2"/>
  <c r="F35" i="2"/>
  <c r="N34" i="2"/>
  <c r="J34" i="2"/>
  <c r="F34" i="2"/>
  <c r="N33" i="2"/>
  <c r="J33" i="2"/>
  <c r="F33" i="2"/>
  <c r="N32" i="2"/>
  <c r="J32" i="2"/>
  <c r="F32" i="2"/>
  <c r="N31" i="2"/>
  <c r="J31" i="2"/>
  <c r="F31" i="2"/>
  <c r="N30" i="2"/>
  <c r="J30" i="2"/>
  <c r="F30" i="2"/>
  <c r="N29" i="2"/>
  <c r="J29" i="2"/>
  <c r="F29" i="2"/>
  <c r="N28" i="2"/>
  <c r="J28" i="2"/>
  <c r="F28" i="2"/>
  <c r="N27" i="2"/>
  <c r="J27" i="2"/>
  <c r="F27" i="2"/>
  <c r="N26" i="2"/>
  <c r="J26" i="2"/>
  <c r="F26" i="2"/>
  <c r="N25" i="2"/>
  <c r="J25" i="2"/>
  <c r="F25" i="2"/>
  <c r="N24" i="2"/>
  <c r="J24" i="2"/>
  <c r="F24" i="2"/>
  <c r="N23" i="2"/>
  <c r="J23" i="2"/>
  <c r="F23" i="2"/>
  <c r="N22" i="2"/>
  <c r="J22" i="2"/>
  <c r="F22" i="2"/>
  <c r="N21" i="2"/>
  <c r="J21" i="2"/>
  <c r="F21" i="2"/>
  <c r="N20" i="2"/>
  <c r="N19" i="2"/>
  <c r="J19" i="2"/>
  <c r="F19" i="2"/>
  <c r="N18" i="2"/>
  <c r="J18" i="2"/>
  <c r="F18" i="2"/>
  <c r="N17" i="2"/>
  <c r="J17" i="2"/>
  <c r="F17" i="2"/>
  <c r="N16" i="2"/>
  <c r="J16" i="2"/>
  <c r="F16" i="2"/>
  <c r="K15" i="2"/>
  <c r="L15" i="2"/>
  <c r="M15" i="2"/>
  <c r="N15" i="2"/>
  <c r="G15" i="2"/>
  <c r="H15" i="2"/>
  <c r="I15" i="2"/>
  <c r="J15" i="2"/>
  <c r="C15" i="2"/>
  <c r="D15" i="2"/>
  <c r="E15" i="2"/>
  <c r="F15" i="2"/>
  <c r="N14" i="2"/>
  <c r="J14" i="2"/>
  <c r="F14" i="2"/>
  <c r="N13" i="2"/>
  <c r="J13" i="2"/>
  <c r="F13" i="2"/>
  <c r="K12" i="2"/>
  <c r="L12" i="2"/>
  <c r="M12" i="2"/>
  <c r="N12" i="2"/>
  <c r="G12" i="2"/>
  <c r="H12" i="2"/>
  <c r="I12" i="2"/>
  <c r="J12" i="2"/>
  <c r="C12" i="2"/>
  <c r="D12" i="2"/>
  <c r="E12" i="2"/>
  <c r="F12" i="2"/>
  <c r="N11" i="2"/>
  <c r="J11" i="2"/>
  <c r="F11" i="2"/>
  <c r="N10" i="2"/>
  <c r="J10" i="2"/>
  <c r="F10" i="2"/>
  <c r="N9" i="2"/>
  <c r="J9" i="2"/>
  <c r="F9" i="2"/>
  <c r="N8" i="2"/>
  <c r="J8" i="2"/>
  <c r="F8" i="2"/>
  <c r="N7" i="2"/>
  <c r="J7" i="2"/>
  <c r="F7" i="2"/>
  <c r="N6" i="2"/>
  <c r="J6" i="2"/>
  <c r="F6" i="2"/>
  <c r="N5" i="2"/>
  <c r="J5" i="2"/>
  <c r="F5" i="2"/>
  <c r="K4" i="2"/>
  <c r="L4" i="2"/>
  <c r="M4" i="2"/>
  <c r="N4" i="2"/>
  <c r="G4" i="2"/>
  <c r="H4" i="2"/>
  <c r="I4" i="2"/>
  <c r="J4" i="2"/>
  <c r="C4" i="2"/>
  <c r="D4" i="2"/>
  <c r="E4" i="2"/>
  <c r="F4" i="2"/>
  <c r="K3" i="2"/>
  <c r="L3" i="2"/>
  <c r="M3" i="2"/>
  <c r="N3" i="2"/>
  <c r="G3" i="2"/>
  <c r="H3" i="2"/>
  <c r="I3" i="2"/>
  <c r="J3" i="2"/>
  <c r="C3" i="2"/>
  <c r="D3" i="2"/>
  <c r="E3" i="2"/>
  <c r="F3" i="2"/>
  <c r="N189" i="1"/>
  <c r="J185" i="1"/>
  <c r="J186" i="1"/>
  <c r="N464" i="1"/>
  <c r="J464" i="1"/>
  <c r="F464" i="1"/>
  <c r="N463" i="1"/>
  <c r="J463" i="1"/>
  <c r="F463" i="1"/>
  <c r="N462" i="1"/>
  <c r="J462" i="1"/>
  <c r="F462" i="1"/>
  <c r="M461" i="1"/>
  <c r="L461" i="1"/>
  <c r="K461" i="1"/>
  <c r="I461" i="1"/>
  <c r="H461" i="1"/>
  <c r="G461" i="1"/>
  <c r="E461" i="1"/>
  <c r="D461" i="1"/>
  <c r="C461" i="1"/>
  <c r="N460" i="1"/>
  <c r="J460" i="1"/>
  <c r="F460" i="1"/>
  <c r="N459" i="1"/>
  <c r="J459" i="1"/>
  <c r="F459" i="1"/>
  <c r="N458" i="1"/>
  <c r="J458" i="1"/>
  <c r="N457" i="1"/>
  <c r="J457" i="1"/>
  <c r="F457" i="1"/>
  <c r="N456" i="1"/>
  <c r="J456" i="1"/>
  <c r="F456" i="1"/>
  <c r="M455" i="1"/>
  <c r="L455" i="1"/>
  <c r="K455" i="1"/>
  <c r="I455" i="1"/>
  <c r="H455" i="1"/>
  <c r="G455" i="1"/>
  <c r="E455" i="1"/>
  <c r="D455" i="1"/>
  <c r="C455" i="1"/>
  <c r="N454" i="1"/>
  <c r="J454" i="1"/>
  <c r="F454" i="1"/>
  <c r="J453" i="1"/>
  <c r="F453" i="1"/>
  <c r="N452" i="1"/>
  <c r="J452" i="1"/>
  <c r="F452" i="1"/>
  <c r="N451" i="1"/>
  <c r="J451" i="1"/>
  <c r="F451" i="1"/>
  <c r="N450" i="1"/>
  <c r="J450" i="1"/>
  <c r="F450" i="1"/>
  <c r="N449" i="1"/>
  <c r="J449" i="1"/>
  <c r="F449" i="1"/>
  <c r="N448" i="1"/>
  <c r="J448" i="1"/>
  <c r="F448" i="1"/>
  <c r="M447" i="1"/>
  <c r="L447" i="1"/>
  <c r="K447" i="1"/>
  <c r="I447" i="1"/>
  <c r="H447" i="1"/>
  <c r="G447" i="1"/>
  <c r="E447" i="1"/>
  <c r="D447" i="1"/>
  <c r="C447" i="1"/>
  <c r="N446" i="1"/>
  <c r="J446" i="1"/>
  <c r="F446" i="1"/>
  <c r="M445" i="1"/>
  <c r="L445" i="1"/>
  <c r="K445" i="1"/>
  <c r="I445" i="1"/>
  <c r="H445" i="1"/>
  <c r="G445" i="1"/>
  <c r="E445" i="1"/>
  <c r="D445" i="1"/>
  <c r="C445" i="1"/>
  <c r="N444" i="1"/>
  <c r="J444" i="1"/>
  <c r="F444" i="1"/>
  <c r="N443" i="1"/>
  <c r="J443" i="1"/>
  <c r="F443" i="1"/>
  <c r="N442" i="1"/>
  <c r="J442" i="1"/>
  <c r="F442" i="1"/>
  <c r="M441" i="1"/>
  <c r="L441" i="1"/>
  <c r="K441" i="1"/>
  <c r="I441" i="1"/>
  <c r="H441" i="1"/>
  <c r="G441" i="1"/>
  <c r="E441" i="1"/>
  <c r="D441" i="1"/>
  <c r="C441" i="1"/>
  <c r="N440" i="1"/>
  <c r="J440" i="1"/>
  <c r="F440" i="1"/>
  <c r="N439" i="1"/>
  <c r="J439" i="1"/>
  <c r="F439" i="1"/>
  <c r="M438" i="1"/>
  <c r="L438" i="1"/>
  <c r="K438" i="1"/>
  <c r="I438" i="1"/>
  <c r="H438" i="1"/>
  <c r="G438" i="1"/>
  <c r="E438" i="1"/>
  <c r="D438" i="1"/>
  <c r="C438" i="1"/>
  <c r="N437" i="1"/>
  <c r="J437" i="1"/>
  <c r="F437" i="1"/>
  <c r="N436" i="1"/>
  <c r="J436" i="1"/>
  <c r="F436" i="1"/>
  <c r="M435" i="1"/>
  <c r="L435" i="1"/>
  <c r="K435" i="1"/>
  <c r="I435" i="1"/>
  <c r="H435" i="1"/>
  <c r="G435" i="1"/>
  <c r="E435" i="1"/>
  <c r="D435" i="1"/>
  <c r="C435" i="1"/>
  <c r="N434" i="1"/>
  <c r="J434" i="1"/>
  <c r="F434" i="1"/>
  <c r="N433" i="1"/>
  <c r="J433" i="1"/>
  <c r="F433" i="1"/>
  <c r="N432" i="1"/>
  <c r="J432" i="1"/>
  <c r="F432" i="1"/>
  <c r="N431" i="1"/>
  <c r="J431" i="1"/>
  <c r="F431" i="1"/>
  <c r="N430" i="1"/>
  <c r="J430" i="1"/>
  <c r="F430" i="1"/>
  <c r="F429" i="1"/>
  <c r="N428" i="1"/>
  <c r="J428" i="1"/>
  <c r="F428" i="1"/>
  <c r="N427" i="1"/>
  <c r="J427" i="1"/>
  <c r="F427" i="1"/>
  <c r="M426" i="1"/>
  <c r="L426" i="1"/>
  <c r="K426" i="1"/>
  <c r="I426" i="1"/>
  <c r="H426" i="1"/>
  <c r="G426" i="1"/>
  <c r="E426" i="1"/>
  <c r="D426" i="1"/>
  <c r="C426" i="1"/>
  <c r="N425" i="1"/>
  <c r="J425" i="1"/>
  <c r="F425" i="1"/>
  <c r="N424" i="1"/>
  <c r="J424" i="1"/>
  <c r="F424" i="1"/>
  <c r="N423" i="1"/>
  <c r="J423" i="1"/>
  <c r="F423" i="1"/>
  <c r="N422" i="1"/>
  <c r="J422" i="1"/>
  <c r="F422" i="1"/>
  <c r="N421" i="1"/>
  <c r="J421" i="1"/>
  <c r="F421" i="1"/>
  <c r="N420" i="1"/>
  <c r="J420" i="1"/>
  <c r="F420" i="1"/>
  <c r="N419" i="1"/>
  <c r="J419" i="1"/>
  <c r="F419" i="1"/>
  <c r="N418" i="1"/>
  <c r="J418" i="1"/>
  <c r="F418" i="1"/>
  <c r="N417" i="1"/>
  <c r="J417" i="1"/>
  <c r="F417" i="1"/>
  <c r="M416" i="1"/>
  <c r="L416" i="1"/>
  <c r="K416" i="1"/>
  <c r="I416" i="1"/>
  <c r="H416" i="1"/>
  <c r="G416" i="1"/>
  <c r="E416" i="1"/>
  <c r="D416" i="1"/>
  <c r="C416" i="1"/>
  <c r="J415" i="1"/>
  <c r="F415" i="1"/>
  <c r="I414" i="1"/>
  <c r="H414" i="1"/>
  <c r="G414" i="1"/>
  <c r="E414" i="1"/>
  <c r="D414" i="1"/>
  <c r="C414" i="1"/>
  <c r="N413" i="1"/>
  <c r="J413" i="1"/>
  <c r="F413" i="1"/>
  <c r="N412" i="1"/>
  <c r="J412" i="1"/>
  <c r="F412" i="1"/>
  <c r="N411" i="1"/>
  <c r="J411" i="1"/>
  <c r="F411" i="1"/>
  <c r="N410" i="1"/>
  <c r="J410" i="1"/>
  <c r="F410" i="1"/>
  <c r="N409" i="1"/>
  <c r="J409" i="1"/>
  <c r="F409" i="1"/>
  <c r="M408" i="1"/>
  <c r="L408" i="1"/>
  <c r="K408" i="1"/>
  <c r="I408" i="1"/>
  <c r="H408" i="1"/>
  <c r="G408" i="1"/>
  <c r="E408" i="1"/>
  <c r="D408" i="1"/>
  <c r="C408" i="1"/>
  <c r="N407" i="1"/>
  <c r="J407" i="1"/>
  <c r="F407" i="1"/>
  <c r="M406" i="1"/>
  <c r="L406" i="1"/>
  <c r="K406" i="1"/>
  <c r="I406" i="1"/>
  <c r="H406" i="1"/>
  <c r="G406" i="1"/>
  <c r="E406" i="1"/>
  <c r="D406" i="1"/>
  <c r="C406" i="1"/>
  <c r="N405" i="1"/>
  <c r="J405" i="1"/>
  <c r="F405" i="1"/>
  <c r="N404" i="1"/>
  <c r="J404" i="1"/>
  <c r="F404" i="1"/>
  <c r="N403" i="1"/>
  <c r="J403" i="1"/>
  <c r="F403" i="1"/>
  <c r="M402" i="1"/>
  <c r="L402" i="1"/>
  <c r="K402" i="1"/>
  <c r="I402" i="1"/>
  <c r="H402" i="1"/>
  <c r="G402" i="1"/>
  <c r="E402" i="1"/>
  <c r="D402" i="1"/>
  <c r="C402" i="1"/>
  <c r="N401" i="1"/>
  <c r="J401" i="1"/>
  <c r="F401" i="1"/>
  <c r="N400" i="1"/>
  <c r="J400" i="1"/>
  <c r="F400" i="1"/>
  <c r="N399" i="1"/>
  <c r="J399" i="1"/>
  <c r="F399" i="1"/>
  <c r="N398" i="1"/>
  <c r="J398" i="1"/>
  <c r="F398" i="1"/>
  <c r="N397" i="1"/>
  <c r="J397" i="1"/>
  <c r="F397" i="1"/>
  <c r="N396" i="1"/>
  <c r="J396" i="1"/>
  <c r="F396" i="1"/>
  <c r="N395" i="1"/>
  <c r="J395" i="1"/>
  <c r="F395" i="1"/>
  <c r="N394" i="1"/>
  <c r="J394" i="1"/>
  <c r="F394" i="1"/>
  <c r="N393" i="1"/>
  <c r="J393" i="1"/>
  <c r="F393" i="1"/>
  <c r="N392" i="1"/>
  <c r="J392" i="1"/>
  <c r="F392" i="1"/>
  <c r="N391" i="1"/>
  <c r="J391" i="1"/>
  <c r="F391" i="1"/>
  <c r="M390" i="1"/>
  <c r="L390" i="1"/>
  <c r="K390" i="1"/>
  <c r="I390" i="1"/>
  <c r="H390" i="1"/>
  <c r="G390" i="1"/>
  <c r="E390" i="1"/>
  <c r="D390" i="1"/>
  <c r="C390" i="1"/>
  <c r="N389" i="1"/>
  <c r="J389" i="1"/>
  <c r="F389" i="1"/>
  <c r="J388" i="1"/>
  <c r="F388" i="1"/>
  <c r="N387" i="1"/>
  <c r="J387" i="1"/>
  <c r="F387" i="1"/>
  <c r="N386" i="1"/>
  <c r="J386" i="1"/>
  <c r="F386" i="1"/>
  <c r="N385" i="1"/>
  <c r="J385" i="1"/>
  <c r="F385" i="1"/>
  <c r="N384" i="1"/>
  <c r="J384" i="1"/>
  <c r="F384" i="1"/>
  <c r="N383" i="1"/>
  <c r="J383" i="1"/>
  <c r="F383" i="1"/>
  <c r="N382" i="1"/>
  <c r="J382" i="1"/>
  <c r="F382" i="1"/>
  <c r="N381" i="1"/>
  <c r="J381" i="1"/>
  <c r="F381" i="1"/>
  <c r="N380" i="1"/>
  <c r="J380" i="1"/>
  <c r="F380" i="1"/>
  <c r="N379" i="1"/>
  <c r="J379" i="1"/>
  <c r="F379" i="1"/>
  <c r="M378" i="1"/>
  <c r="L378" i="1"/>
  <c r="K378" i="1"/>
  <c r="I378" i="1"/>
  <c r="H378" i="1"/>
  <c r="G378" i="1"/>
  <c r="E378" i="1"/>
  <c r="D378" i="1"/>
  <c r="C378" i="1"/>
  <c r="N377" i="1"/>
  <c r="J377" i="1"/>
  <c r="F377" i="1"/>
  <c r="N376" i="1"/>
  <c r="J376" i="1"/>
  <c r="F376" i="1"/>
  <c r="N375" i="1"/>
  <c r="J375" i="1"/>
  <c r="F375" i="1"/>
  <c r="M374" i="1"/>
  <c r="L374" i="1"/>
  <c r="K374" i="1"/>
  <c r="I374" i="1"/>
  <c r="H374" i="1"/>
  <c r="G374" i="1"/>
  <c r="E374" i="1"/>
  <c r="D374" i="1"/>
  <c r="C374" i="1"/>
  <c r="N373" i="1"/>
  <c r="J373" i="1"/>
  <c r="F373" i="1"/>
  <c r="M372" i="1"/>
  <c r="L372" i="1"/>
  <c r="K372" i="1"/>
  <c r="I372" i="1"/>
  <c r="H372" i="1"/>
  <c r="G372" i="1"/>
  <c r="E372" i="1"/>
  <c r="D372" i="1"/>
  <c r="C372" i="1"/>
  <c r="N371" i="1"/>
  <c r="J371" i="1"/>
  <c r="F371" i="1"/>
  <c r="M370" i="1"/>
  <c r="L370" i="1"/>
  <c r="K370" i="1"/>
  <c r="I370" i="1"/>
  <c r="H370" i="1"/>
  <c r="G370" i="1"/>
  <c r="E370" i="1"/>
  <c r="D370" i="1"/>
  <c r="C370" i="1"/>
  <c r="N369" i="1"/>
  <c r="J369" i="1"/>
  <c r="F369" i="1"/>
  <c r="N368" i="1"/>
  <c r="J368" i="1"/>
  <c r="F368" i="1"/>
  <c r="N367" i="1"/>
  <c r="J367" i="1"/>
  <c r="F367" i="1"/>
  <c r="N366" i="1"/>
  <c r="J366" i="1"/>
  <c r="F366" i="1"/>
  <c r="N365" i="1"/>
  <c r="J365" i="1"/>
  <c r="F365" i="1"/>
  <c r="N364" i="1"/>
  <c r="J364" i="1"/>
  <c r="F364" i="1"/>
  <c r="N363" i="1"/>
  <c r="J363" i="1"/>
  <c r="F363" i="1"/>
  <c r="N362" i="1"/>
  <c r="J362" i="1"/>
  <c r="F362" i="1"/>
  <c r="N361" i="1"/>
  <c r="J361" i="1"/>
  <c r="F361" i="1"/>
  <c r="N360" i="1"/>
  <c r="J360" i="1"/>
  <c r="F360" i="1"/>
  <c r="N359" i="1"/>
  <c r="J359" i="1"/>
  <c r="F359" i="1"/>
  <c r="N358" i="1"/>
  <c r="J358" i="1"/>
  <c r="F358" i="1"/>
  <c r="N357" i="1"/>
  <c r="J357" i="1"/>
  <c r="F357" i="1"/>
  <c r="N356" i="1"/>
  <c r="J356" i="1"/>
  <c r="F356" i="1"/>
  <c r="N355" i="1"/>
  <c r="J355" i="1"/>
  <c r="F355" i="1"/>
  <c r="N354" i="1"/>
  <c r="J354" i="1"/>
  <c r="F354" i="1"/>
  <c r="N353" i="1"/>
  <c r="J353" i="1"/>
  <c r="F353" i="1"/>
  <c r="N352" i="1"/>
  <c r="J352" i="1"/>
  <c r="F352" i="1"/>
  <c r="N351" i="1"/>
  <c r="J351" i="1"/>
  <c r="F351" i="1"/>
  <c r="N350" i="1"/>
  <c r="J350" i="1"/>
  <c r="F350" i="1"/>
  <c r="N349" i="1"/>
  <c r="J349" i="1"/>
  <c r="F349" i="1"/>
  <c r="N348" i="1"/>
  <c r="J348" i="1"/>
  <c r="F348" i="1"/>
  <c r="N347" i="1"/>
  <c r="J347" i="1"/>
  <c r="F347" i="1"/>
  <c r="N346" i="1"/>
  <c r="J346" i="1"/>
  <c r="F346" i="1"/>
  <c r="N345" i="1"/>
  <c r="J345" i="1"/>
  <c r="F345" i="1"/>
  <c r="N344" i="1"/>
  <c r="J344" i="1"/>
  <c r="F344" i="1"/>
  <c r="N343" i="1"/>
  <c r="J343" i="1"/>
  <c r="F343" i="1"/>
  <c r="N342" i="1"/>
  <c r="J342" i="1"/>
  <c r="F342" i="1"/>
  <c r="N341" i="1"/>
  <c r="J341" i="1"/>
  <c r="F341" i="1"/>
  <c r="N340" i="1"/>
  <c r="J340" i="1"/>
  <c r="F340" i="1"/>
  <c r="N339" i="1"/>
  <c r="J339" i="1"/>
  <c r="F339" i="1"/>
  <c r="N338" i="1"/>
  <c r="J338" i="1"/>
  <c r="F338" i="1"/>
  <c r="N337" i="1"/>
  <c r="J337" i="1"/>
  <c r="F337" i="1"/>
  <c r="N336" i="1"/>
  <c r="J336" i="1"/>
  <c r="F336" i="1"/>
  <c r="M335" i="1"/>
  <c r="L335" i="1"/>
  <c r="K335" i="1"/>
  <c r="I335" i="1"/>
  <c r="H335" i="1"/>
  <c r="G335" i="1"/>
  <c r="E335" i="1"/>
  <c r="D335" i="1"/>
  <c r="C335" i="1"/>
  <c r="N334" i="1"/>
  <c r="J334" i="1"/>
  <c r="F334" i="1"/>
  <c r="N333" i="1"/>
  <c r="J333" i="1"/>
  <c r="F333" i="1"/>
  <c r="N332" i="1"/>
  <c r="J332" i="1"/>
  <c r="F332" i="1"/>
  <c r="F331" i="1"/>
  <c r="N330" i="1"/>
  <c r="J330" i="1"/>
  <c r="F330" i="1"/>
  <c r="N329" i="1"/>
  <c r="J329" i="1"/>
  <c r="F329" i="1"/>
  <c r="N328" i="1"/>
  <c r="J328" i="1"/>
  <c r="F328" i="1"/>
  <c r="N327" i="1"/>
  <c r="J327" i="1"/>
  <c r="F327" i="1"/>
  <c r="N326" i="1"/>
  <c r="J326" i="1"/>
  <c r="F326" i="1"/>
  <c r="N325" i="1"/>
  <c r="J325" i="1"/>
  <c r="F325" i="1"/>
  <c r="N324" i="1"/>
  <c r="J324" i="1"/>
  <c r="F324" i="1"/>
  <c r="M323" i="1"/>
  <c r="L323" i="1"/>
  <c r="K323" i="1"/>
  <c r="I323" i="1"/>
  <c r="H323" i="1"/>
  <c r="G323" i="1"/>
  <c r="E323" i="1"/>
  <c r="D323" i="1"/>
  <c r="C323" i="1"/>
  <c r="N322" i="1"/>
  <c r="J322" i="1"/>
  <c r="F322" i="1"/>
  <c r="N321" i="1"/>
  <c r="J321" i="1"/>
  <c r="F321" i="1"/>
  <c r="N320" i="1"/>
  <c r="J320" i="1"/>
  <c r="F320" i="1"/>
  <c r="N319" i="1"/>
  <c r="J319" i="1"/>
  <c r="F319" i="1"/>
  <c r="F318" i="1"/>
  <c r="N317" i="1"/>
  <c r="J317" i="1"/>
  <c r="F317" i="1"/>
  <c r="N316" i="1"/>
  <c r="J316" i="1"/>
  <c r="F316" i="1"/>
  <c r="N315" i="1"/>
  <c r="J315" i="1"/>
  <c r="F315" i="1"/>
  <c r="N314" i="1"/>
  <c r="J314" i="1"/>
  <c r="F314" i="1"/>
  <c r="N313" i="1"/>
  <c r="J313" i="1"/>
  <c r="F313" i="1"/>
  <c r="N312" i="1"/>
  <c r="J312" i="1"/>
  <c r="F312" i="1"/>
  <c r="N311" i="1"/>
  <c r="J311" i="1"/>
  <c r="F311" i="1"/>
  <c r="N310" i="1"/>
  <c r="J310" i="1"/>
  <c r="F310" i="1"/>
  <c r="N309" i="1"/>
  <c r="J309" i="1"/>
  <c r="F309" i="1"/>
  <c r="N308" i="1"/>
  <c r="J308" i="1"/>
  <c r="F308" i="1"/>
  <c r="N307" i="1"/>
  <c r="J307" i="1"/>
  <c r="F307" i="1"/>
  <c r="N306" i="1"/>
  <c r="J306" i="1"/>
  <c r="F306" i="1"/>
  <c r="N305" i="1"/>
  <c r="J305" i="1"/>
  <c r="F305" i="1"/>
  <c r="N304" i="1"/>
  <c r="J304" i="1"/>
  <c r="F304" i="1"/>
  <c r="N303" i="1"/>
  <c r="J303" i="1"/>
  <c r="F303" i="1"/>
  <c r="N302" i="1"/>
  <c r="J302" i="1"/>
  <c r="F302" i="1"/>
  <c r="N301" i="1"/>
  <c r="J301" i="1"/>
  <c r="F301" i="1"/>
  <c r="N300" i="1"/>
  <c r="J300" i="1"/>
  <c r="F300" i="1"/>
  <c r="N299" i="1"/>
  <c r="J299" i="1"/>
  <c r="F299" i="1"/>
  <c r="N298" i="1"/>
  <c r="J298" i="1"/>
  <c r="F298" i="1"/>
  <c r="N297" i="1"/>
  <c r="J297" i="1"/>
  <c r="F297" i="1"/>
  <c r="N296" i="1"/>
  <c r="J296" i="1"/>
  <c r="F296" i="1"/>
  <c r="M295" i="1"/>
  <c r="L295" i="1"/>
  <c r="K295" i="1"/>
  <c r="I295" i="1"/>
  <c r="H295" i="1"/>
  <c r="G295" i="1"/>
  <c r="E295" i="1"/>
  <c r="D295" i="1"/>
  <c r="C295" i="1"/>
  <c r="N294" i="1"/>
  <c r="J294" i="1"/>
  <c r="F294" i="1"/>
  <c r="N293" i="1"/>
  <c r="J293" i="1"/>
  <c r="F293" i="1"/>
  <c r="N292" i="1"/>
  <c r="J292" i="1"/>
  <c r="F292" i="1"/>
  <c r="N291" i="1"/>
  <c r="J291" i="1"/>
  <c r="F291" i="1"/>
  <c r="N290" i="1"/>
  <c r="J290" i="1"/>
  <c r="F290" i="1"/>
  <c r="N289" i="1"/>
  <c r="J289" i="1"/>
  <c r="F289" i="1"/>
  <c r="N288" i="1"/>
  <c r="J288" i="1"/>
  <c r="F288" i="1"/>
  <c r="N287" i="1"/>
  <c r="J287" i="1"/>
  <c r="F287" i="1"/>
  <c r="N286" i="1"/>
  <c r="J286" i="1"/>
  <c r="F286" i="1"/>
  <c r="N285" i="1"/>
  <c r="J285" i="1"/>
  <c r="F285" i="1"/>
  <c r="N284" i="1"/>
  <c r="J284" i="1"/>
  <c r="F284" i="1"/>
  <c r="N283" i="1"/>
  <c r="J283" i="1"/>
  <c r="F283" i="1"/>
  <c r="J282" i="1"/>
  <c r="F282" i="1"/>
  <c r="M281" i="1"/>
  <c r="L281" i="1"/>
  <c r="K281" i="1"/>
  <c r="I281" i="1"/>
  <c r="H281" i="1"/>
  <c r="G281" i="1"/>
  <c r="E281" i="1"/>
  <c r="D281" i="1"/>
  <c r="C281" i="1"/>
  <c r="N280" i="1"/>
  <c r="J280" i="1"/>
  <c r="F280" i="1"/>
  <c r="N279" i="1"/>
  <c r="J279" i="1"/>
  <c r="F279" i="1"/>
  <c r="N278" i="1"/>
  <c r="J278" i="1"/>
  <c r="F278" i="1"/>
  <c r="N277" i="1"/>
  <c r="J277" i="1"/>
  <c r="F277" i="1"/>
  <c r="N276" i="1"/>
  <c r="J276" i="1"/>
  <c r="F276" i="1"/>
  <c r="N275" i="1"/>
  <c r="J275" i="1"/>
  <c r="F275" i="1"/>
  <c r="N274" i="1"/>
  <c r="J274" i="1"/>
  <c r="F274" i="1"/>
  <c r="N273" i="1"/>
  <c r="J273" i="1"/>
  <c r="F273" i="1"/>
  <c r="N272" i="1"/>
  <c r="J272" i="1"/>
  <c r="F272" i="1"/>
  <c r="M271" i="1"/>
  <c r="L271" i="1"/>
  <c r="K271" i="1"/>
  <c r="I271" i="1"/>
  <c r="H271" i="1"/>
  <c r="G271" i="1"/>
  <c r="E271" i="1"/>
  <c r="D271" i="1"/>
  <c r="C271" i="1"/>
  <c r="N270" i="1"/>
  <c r="J270" i="1"/>
  <c r="F270" i="1"/>
  <c r="N269" i="1"/>
  <c r="J269" i="1"/>
  <c r="F269" i="1"/>
  <c r="N268" i="1"/>
  <c r="J268" i="1"/>
  <c r="F268" i="1"/>
  <c r="N267" i="1"/>
  <c r="J267" i="1"/>
  <c r="F267" i="1"/>
  <c r="N266" i="1"/>
  <c r="J266" i="1"/>
  <c r="F266" i="1"/>
  <c r="N265" i="1"/>
  <c r="J265" i="1"/>
  <c r="F265" i="1"/>
  <c r="N264" i="1"/>
  <c r="J264" i="1"/>
  <c r="F264" i="1"/>
  <c r="N263" i="1"/>
  <c r="J263" i="1"/>
  <c r="F263" i="1"/>
  <c r="N262" i="1"/>
  <c r="J262" i="1"/>
  <c r="F262" i="1"/>
  <c r="N261" i="1"/>
  <c r="J261" i="1"/>
  <c r="F261" i="1"/>
  <c r="N260" i="1"/>
  <c r="J260" i="1"/>
  <c r="F260" i="1"/>
  <c r="N259" i="1"/>
  <c r="J259" i="1"/>
  <c r="F259" i="1"/>
  <c r="N258" i="1"/>
  <c r="J258" i="1"/>
  <c r="F258" i="1"/>
  <c r="M257" i="1"/>
  <c r="L257" i="1"/>
  <c r="K257" i="1"/>
  <c r="I257" i="1"/>
  <c r="H257" i="1"/>
  <c r="G257" i="1"/>
  <c r="E257" i="1"/>
  <c r="D257" i="1"/>
  <c r="C257" i="1"/>
  <c r="N256" i="1"/>
  <c r="J256" i="1"/>
  <c r="F256" i="1"/>
  <c r="M255" i="1"/>
  <c r="L255" i="1"/>
  <c r="K255" i="1"/>
  <c r="I255" i="1"/>
  <c r="H255" i="1"/>
  <c r="G255" i="1"/>
  <c r="E255" i="1"/>
  <c r="D255" i="1"/>
  <c r="C255" i="1"/>
  <c r="N254" i="1"/>
  <c r="J254" i="1"/>
  <c r="F254" i="1"/>
  <c r="N253" i="1"/>
  <c r="J253" i="1"/>
  <c r="F253" i="1"/>
  <c r="N252" i="1"/>
  <c r="J252" i="1"/>
  <c r="F252" i="1"/>
  <c r="N251" i="1"/>
  <c r="J251" i="1"/>
  <c r="F251" i="1"/>
  <c r="N250" i="1"/>
  <c r="J250" i="1"/>
  <c r="F250" i="1"/>
  <c r="N249" i="1"/>
  <c r="J249" i="1"/>
  <c r="F249" i="1"/>
  <c r="N248" i="1"/>
  <c r="J248" i="1"/>
  <c r="F248" i="1"/>
  <c r="N247" i="1"/>
  <c r="J247" i="1"/>
  <c r="F247" i="1"/>
  <c r="M246" i="1"/>
  <c r="L246" i="1"/>
  <c r="K246" i="1"/>
  <c r="I246" i="1"/>
  <c r="H246" i="1"/>
  <c r="G246" i="1"/>
  <c r="E246" i="1"/>
  <c r="D246" i="1"/>
  <c r="C246" i="1"/>
  <c r="N245" i="1"/>
  <c r="J245" i="1"/>
  <c r="F245" i="1"/>
  <c r="N244" i="1"/>
  <c r="J244" i="1"/>
  <c r="F244" i="1"/>
  <c r="J243" i="1"/>
  <c r="F243" i="1"/>
  <c r="N242" i="1"/>
  <c r="J242" i="1"/>
  <c r="F242" i="1"/>
  <c r="N241" i="1"/>
  <c r="J241" i="1"/>
  <c r="F241" i="1"/>
  <c r="N240" i="1"/>
  <c r="J240" i="1"/>
  <c r="F240" i="1"/>
  <c r="N239" i="1"/>
  <c r="J239" i="1"/>
  <c r="F239" i="1"/>
  <c r="N238" i="1"/>
  <c r="J238" i="1"/>
  <c r="F238" i="1"/>
  <c r="N237" i="1"/>
  <c r="J237" i="1"/>
  <c r="F237" i="1"/>
  <c r="N236" i="1"/>
  <c r="J236" i="1"/>
  <c r="F236" i="1"/>
  <c r="N235" i="1"/>
  <c r="J235" i="1"/>
  <c r="F235" i="1"/>
  <c r="N234" i="1"/>
  <c r="J234" i="1"/>
  <c r="F234" i="1"/>
  <c r="N233" i="1"/>
  <c r="J233" i="1"/>
  <c r="F233" i="1"/>
  <c r="N232" i="1"/>
  <c r="J232" i="1"/>
  <c r="N231" i="1"/>
  <c r="J231" i="1"/>
  <c r="F231" i="1"/>
  <c r="N230" i="1"/>
  <c r="J230" i="1"/>
  <c r="F230" i="1"/>
  <c r="N229" i="1"/>
  <c r="J229" i="1"/>
  <c r="F229" i="1"/>
  <c r="N228" i="1"/>
  <c r="J228" i="1"/>
  <c r="F228" i="1"/>
  <c r="N227" i="1"/>
  <c r="J227" i="1"/>
  <c r="F227" i="1"/>
  <c r="N226" i="1"/>
  <c r="J226" i="1"/>
  <c r="F226" i="1"/>
  <c r="N225" i="1"/>
  <c r="J225" i="1"/>
  <c r="F225" i="1"/>
  <c r="N224" i="1"/>
  <c r="J224" i="1"/>
  <c r="F224" i="1"/>
  <c r="N223" i="1"/>
  <c r="J223" i="1"/>
  <c r="F223" i="1"/>
  <c r="N222" i="1"/>
  <c r="J222" i="1"/>
  <c r="F222" i="1"/>
  <c r="N221" i="1"/>
  <c r="J221" i="1"/>
  <c r="F221" i="1"/>
  <c r="N220" i="1"/>
  <c r="J220" i="1"/>
  <c r="F220" i="1"/>
  <c r="N219" i="1"/>
  <c r="J219" i="1"/>
  <c r="F219" i="1"/>
  <c r="N218" i="1"/>
  <c r="J218" i="1"/>
  <c r="F218" i="1"/>
  <c r="N217" i="1"/>
  <c r="J217" i="1"/>
  <c r="F217" i="1"/>
  <c r="N216" i="1"/>
  <c r="J216" i="1"/>
  <c r="F216" i="1"/>
  <c r="N215" i="1"/>
  <c r="J215" i="1"/>
  <c r="F215" i="1"/>
  <c r="N214" i="1"/>
  <c r="N213" i="1"/>
  <c r="J213" i="1"/>
  <c r="F213" i="1"/>
  <c r="M212" i="1"/>
  <c r="L212" i="1"/>
  <c r="K212" i="1"/>
  <c r="I212" i="1"/>
  <c r="H212" i="1"/>
  <c r="G212" i="1"/>
  <c r="E212" i="1"/>
  <c r="D212" i="1"/>
  <c r="C212" i="1"/>
  <c r="N211" i="1"/>
  <c r="J211" i="1"/>
  <c r="F211" i="1"/>
  <c r="M210" i="1"/>
  <c r="L210" i="1"/>
  <c r="K210" i="1"/>
  <c r="I210" i="1"/>
  <c r="H210" i="1"/>
  <c r="G210" i="1"/>
  <c r="E210" i="1"/>
  <c r="D210" i="1"/>
  <c r="C210" i="1"/>
  <c r="N209" i="1"/>
  <c r="J209" i="1"/>
  <c r="F209" i="1"/>
  <c r="M208" i="1"/>
  <c r="L208" i="1"/>
  <c r="K208" i="1"/>
  <c r="I208" i="1"/>
  <c r="H208" i="1"/>
  <c r="G208" i="1"/>
  <c r="E208" i="1"/>
  <c r="D208" i="1"/>
  <c r="C208" i="1"/>
  <c r="N207" i="1"/>
  <c r="J207" i="1"/>
  <c r="F207" i="1"/>
  <c r="N206" i="1"/>
  <c r="J206" i="1"/>
  <c r="F206" i="1"/>
  <c r="N205" i="1"/>
  <c r="J205" i="1"/>
  <c r="F205" i="1"/>
  <c r="N204" i="1"/>
  <c r="J204" i="1"/>
  <c r="F204" i="1"/>
  <c r="N203" i="1"/>
  <c r="J203" i="1"/>
  <c r="F203" i="1"/>
  <c r="N202" i="1"/>
  <c r="J202" i="1"/>
  <c r="F202" i="1"/>
  <c r="N201" i="1"/>
  <c r="J201" i="1"/>
  <c r="F201" i="1"/>
  <c r="N200" i="1"/>
  <c r="J200" i="1"/>
  <c r="F200" i="1"/>
  <c r="N199" i="1"/>
  <c r="J199" i="1"/>
  <c r="F199" i="1"/>
  <c r="N198" i="1"/>
  <c r="J198" i="1"/>
  <c r="F198" i="1"/>
  <c r="N197" i="1"/>
  <c r="J197" i="1"/>
  <c r="F197" i="1"/>
  <c r="N196" i="1"/>
  <c r="J196" i="1"/>
  <c r="F196" i="1"/>
  <c r="M195" i="1"/>
  <c r="L195" i="1"/>
  <c r="K195" i="1"/>
  <c r="I195" i="1"/>
  <c r="H195" i="1"/>
  <c r="G195" i="1"/>
  <c r="E195" i="1"/>
  <c r="D195" i="1"/>
  <c r="C195" i="1"/>
  <c r="N194" i="1"/>
  <c r="J194" i="1"/>
  <c r="F194" i="1"/>
  <c r="N193" i="1"/>
  <c r="J193" i="1"/>
  <c r="F193" i="1"/>
  <c r="N192" i="1"/>
  <c r="J192" i="1"/>
  <c r="F192" i="1"/>
  <c r="N191" i="1"/>
  <c r="J191" i="1"/>
  <c r="F191" i="1"/>
  <c r="N190" i="1"/>
  <c r="J190" i="1"/>
  <c r="F190" i="1"/>
  <c r="J189" i="1"/>
  <c r="F189" i="1"/>
  <c r="N188" i="1"/>
  <c r="F188" i="1"/>
  <c r="M187" i="1"/>
  <c r="L187" i="1"/>
  <c r="K187" i="1"/>
  <c r="I187" i="1"/>
  <c r="H187" i="1"/>
  <c r="G187" i="1"/>
  <c r="E187" i="1"/>
  <c r="D187" i="1"/>
  <c r="C187" i="1"/>
  <c r="N186" i="1"/>
  <c r="F186" i="1"/>
  <c r="M185" i="1"/>
  <c r="L185" i="1"/>
  <c r="K185" i="1"/>
  <c r="E185" i="1"/>
  <c r="D185" i="1"/>
  <c r="C185" i="1"/>
  <c r="N184" i="1"/>
  <c r="J184" i="1"/>
  <c r="F184" i="1"/>
  <c r="M183" i="1"/>
  <c r="L183" i="1"/>
  <c r="K183" i="1"/>
  <c r="I183" i="1"/>
  <c r="H183" i="1"/>
  <c r="G183" i="1"/>
  <c r="E183" i="1"/>
  <c r="D183" i="1"/>
  <c r="C183" i="1"/>
  <c r="N182" i="1"/>
  <c r="J182" i="1"/>
  <c r="F182" i="1"/>
  <c r="N181" i="1"/>
  <c r="J181" i="1"/>
  <c r="F181" i="1"/>
  <c r="M180" i="1"/>
  <c r="L180" i="1"/>
  <c r="K180" i="1"/>
  <c r="I180" i="1"/>
  <c r="H180" i="1"/>
  <c r="G180" i="1"/>
  <c r="E180" i="1"/>
  <c r="D180" i="1"/>
  <c r="C180" i="1"/>
  <c r="N179" i="1"/>
  <c r="J179" i="1"/>
  <c r="F179" i="1"/>
  <c r="N178" i="1"/>
  <c r="J178" i="1"/>
  <c r="F178" i="1"/>
  <c r="N177" i="1"/>
  <c r="J177" i="1"/>
  <c r="F177" i="1"/>
  <c r="M176" i="1"/>
  <c r="L176" i="1"/>
  <c r="K176" i="1"/>
  <c r="I176" i="1"/>
  <c r="H176" i="1"/>
  <c r="G176" i="1"/>
  <c r="E176" i="1"/>
  <c r="D176" i="1"/>
  <c r="C176" i="1"/>
  <c r="N175" i="1"/>
  <c r="J175" i="1"/>
  <c r="F175" i="1"/>
  <c r="N174" i="1"/>
  <c r="J174" i="1"/>
  <c r="F174" i="1"/>
  <c r="N173" i="1"/>
  <c r="J173" i="1"/>
  <c r="F173" i="1"/>
  <c r="N172" i="1"/>
  <c r="J172" i="1"/>
  <c r="F172" i="1"/>
  <c r="N171" i="1"/>
  <c r="J171" i="1"/>
  <c r="F171" i="1"/>
  <c r="N170" i="1"/>
  <c r="J170" i="1"/>
  <c r="F170" i="1"/>
  <c r="N169" i="1"/>
  <c r="J169" i="1"/>
  <c r="F169" i="1"/>
  <c r="N168" i="1"/>
  <c r="J168" i="1"/>
  <c r="F168" i="1"/>
  <c r="N167" i="1"/>
  <c r="J167" i="1"/>
  <c r="F167" i="1"/>
  <c r="N166" i="1"/>
  <c r="J166" i="1"/>
  <c r="F166" i="1"/>
  <c r="N165" i="1"/>
  <c r="J165" i="1"/>
  <c r="F165" i="1"/>
  <c r="N164" i="1"/>
  <c r="J164" i="1"/>
  <c r="F164" i="1"/>
  <c r="N163" i="1"/>
  <c r="J163" i="1"/>
  <c r="F163" i="1"/>
  <c r="N162" i="1"/>
  <c r="J162" i="1"/>
  <c r="F162" i="1"/>
  <c r="N161" i="1"/>
  <c r="J161" i="1"/>
  <c r="F161" i="1"/>
  <c r="N160" i="1"/>
  <c r="J160" i="1"/>
  <c r="F160" i="1"/>
  <c r="N159" i="1"/>
  <c r="J159" i="1"/>
  <c r="F159" i="1"/>
  <c r="N158" i="1"/>
  <c r="J158" i="1"/>
  <c r="F158" i="1"/>
  <c r="N157" i="1"/>
  <c r="J157" i="1"/>
  <c r="F157" i="1"/>
  <c r="N156" i="1"/>
  <c r="J156" i="1"/>
  <c r="F156" i="1"/>
  <c r="N155" i="1"/>
  <c r="J155" i="1"/>
  <c r="F155" i="1"/>
  <c r="N154" i="1"/>
  <c r="J154" i="1"/>
  <c r="F154" i="1"/>
  <c r="N153" i="1"/>
  <c r="J153" i="1"/>
  <c r="F153" i="1"/>
  <c r="N152" i="1"/>
  <c r="J152" i="1"/>
  <c r="F152" i="1"/>
  <c r="N151" i="1"/>
  <c r="J151" i="1"/>
  <c r="F151" i="1"/>
  <c r="N150" i="1"/>
  <c r="J150" i="1"/>
  <c r="F150" i="1"/>
  <c r="N149" i="1"/>
  <c r="J149" i="1"/>
  <c r="F149" i="1"/>
  <c r="N148" i="1"/>
  <c r="J148" i="1"/>
  <c r="F148" i="1"/>
  <c r="N147" i="1"/>
  <c r="J147" i="1"/>
  <c r="F147" i="1"/>
  <c r="N146" i="1"/>
  <c r="J146" i="1"/>
  <c r="F146" i="1"/>
  <c r="N145" i="1"/>
  <c r="J145" i="1"/>
  <c r="F145" i="1"/>
  <c r="N144" i="1"/>
  <c r="J144" i="1"/>
  <c r="F144" i="1"/>
  <c r="M143" i="1"/>
  <c r="L143" i="1"/>
  <c r="K143" i="1"/>
  <c r="I143" i="1"/>
  <c r="H143" i="1"/>
  <c r="G143" i="1"/>
  <c r="E143" i="1"/>
  <c r="D143" i="1"/>
  <c r="C143" i="1"/>
  <c r="N142" i="1"/>
  <c r="J142" i="1"/>
  <c r="F142" i="1"/>
  <c r="N141" i="1"/>
  <c r="J141" i="1"/>
  <c r="F141" i="1"/>
  <c r="M140" i="1"/>
  <c r="L140" i="1"/>
  <c r="K140" i="1"/>
  <c r="I140" i="1"/>
  <c r="H140" i="1"/>
  <c r="G140" i="1"/>
  <c r="E140" i="1"/>
  <c r="D140" i="1"/>
  <c r="C140" i="1"/>
  <c r="N139" i="1"/>
  <c r="J139" i="1"/>
  <c r="F139" i="1"/>
  <c r="N138" i="1"/>
  <c r="J138" i="1"/>
  <c r="F138" i="1"/>
  <c r="N137" i="1"/>
  <c r="J137" i="1"/>
  <c r="F137" i="1"/>
  <c r="M136" i="1"/>
  <c r="L136" i="1"/>
  <c r="K136" i="1"/>
  <c r="I136" i="1"/>
  <c r="H136" i="1"/>
  <c r="G136" i="1"/>
  <c r="E136" i="1"/>
  <c r="D136" i="1"/>
  <c r="C136" i="1"/>
  <c r="N135" i="1"/>
  <c r="J135" i="1"/>
  <c r="F135" i="1"/>
  <c r="N134" i="1"/>
  <c r="J134" i="1"/>
  <c r="F134" i="1"/>
  <c r="M133" i="1"/>
  <c r="L133" i="1"/>
  <c r="K133" i="1"/>
  <c r="I133" i="1"/>
  <c r="H133" i="1"/>
  <c r="G133" i="1"/>
  <c r="E133" i="1"/>
  <c r="D133" i="1"/>
  <c r="C133" i="1"/>
  <c r="N132" i="1"/>
  <c r="J132" i="1"/>
  <c r="F132" i="1"/>
  <c r="N131" i="1"/>
  <c r="J131" i="1"/>
  <c r="F131" i="1"/>
  <c r="M130" i="1"/>
  <c r="L130" i="1"/>
  <c r="K130" i="1"/>
  <c r="I130" i="1"/>
  <c r="H130" i="1"/>
  <c r="G130" i="1"/>
  <c r="E130" i="1"/>
  <c r="D130" i="1"/>
  <c r="C130" i="1"/>
  <c r="N129" i="1"/>
  <c r="J129" i="1"/>
  <c r="F129" i="1"/>
  <c r="M128" i="1"/>
  <c r="L128" i="1"/>
  <c r="K128" i="1"/>
  <c r="I128" i="1"/>
  <c r="H128" i="1"/>
  <c r="G128" i="1"/>
  <c r="E128" i="1"/>
  <c r="D128" i="1"/>
  <c r="C128" i="1"/>
  <c r="J127" i="1"/>
  <c r="F127" i="1"/>
  <c r="N126" i="1"/>
  <c r="J126" i="1"/>
  <c r="F126" i="1"/>
  <c r="N125" i="1"/>
  <c r="J125" i="1"/>
  <c r="F125" i="1"/>
  <c r="M124" i="1"/>
  <c r="L124" i="1"/>
  <c r="K124" i="1"/>
  <c r="I124" i="1"/>
  <c r="H124" i="1"/>
  <c r="G124" i="1"/>
  <c r="E124" i="1"/>
  <c r="D124" i="1"/>
  <c r="C124" i="1"/>
  <c r="N123" i="1"/>
  <c r="J123" i="1"/>
  <c r="F123" i="1"/>
  <c r="N122" i="1"/>
  <c r="J122" i="1"/>
  <c r="F122" i="1"/>
  <c r="M121" i="1"/>
  <c r="L121" i="1"/>
  <c r="K121" i="1"/>
  <c r="I121" i="1"/>
  <c r="H121" i="1"/>
  <c r="G121" i="1"/>
  <c r="E121" i="1"/>
  <c r="D121" i="1"/>
  <c r="C121" i="1"/>
  <c r="N120" i="1"/>
  <c r="J120" i="1"/>
  <c r="F120" i="1"/>
  <c r="N119" i="1"/>
  <c r="J119" i="1"/>
  <c r="F119" i="1"/>
  <c r="N118" i="1"/>
  <c r="J118" i="1"/>
  <c r="F118" i="1"/>
  <c r="N117" i="1"/>
  <c r="J117" i="1"/>
  <c r="F117" i="1"/>
  <c r="N116" i="1"/>
  <c r="J116" i="1"/>
  <c r="F116" i="1"/>
  <c r="N115" i="1"/>
  <c r="J115" i="1"/>
  <c r="F115" i="1"/>
  <c r="N114" i="1"/>
  <c r="J114" i="1"/>
  <c r="F114" i="1"/>
  <c r="N113" i="1"/>
  <c r="J113" i="1"/>
  <c r="F113" i="1"/>
  <c r="N112" i="1"/>
  <c r="J112" i="1"/>
  <c r="F112" i="1"/>
  <c r="N111" i="1"/>
  <c r="J111" i="1"/>
  <c r="F111" i="1"/>
  <c r="N110" i="1"/>
  <c r="J110" i="1"/>
  <c r="F110" i="1"/>
  <c r="N109" i="1"/>
  <c r="J109" i="1"/>
  <c r="F109" i="1"/>
  <c r="N108" i="1"/>
  <c r="J108" i="1"/>
  <c r="F108" i="1"/>
  <c r="N107" i="1"/>
  <c r="J107" i="1"/>
  <c r="F107" i="1"/>
  <c r="N106" i="1"/>
  <c r="J106" i="1"/>
  <c r="F106" i="1"/>
  <c r="M105" i="1"/>
  <c r="L105" i="1"/>
  <c r="K105" i="1"/>
  <c r="I105" i="1"/>
  <c r="H105" i="1"/>
  <c r="G105" i="1"/>
  <c r="E105" i="1"/>
  <c r="D105" i="1"/>
  <c r="C105" i="1"/>
  <c r="N104" i="1"/>
  <c r="J104" i="1"/>
  <c r="F104" i="1"/>
  <c r="N103" i="1"/>
  <c r="J103" i="1"/>
  <c r="F103" i="1"/>
  <c r="N102" i="1"/>
  <c r="J102" i="1"/>
  <c r="F102" i="1"/>
  <c r="M101" i="1"/>
  <c r="L101" i="1"/>
  <c r="K101" i="1"/>
  <c r="I101" i="1"/>
  <c r="H101" i="1"/>
  <c r="G101" i="1"/>
  <c r="E101" i="1"/>
  <c r="D101" i="1"/>
  <c r="C101" i="1"/>
  <c r="N100" i="1"/>
  <c r="J100" i="1"/>
  <c r="F100" i="1"/>
  <c r="N99" i="1"/>
  <c r="J99" i="1"/>
  <c r="F99" i="1"/>
  <c r="N98" i="1"/>
  <c r="J98" i="1"/>
  <c r="F98" i="1"/>
  <c r="N97" i="1"/>
  <c r="J97" i="1"/>
  <c r="F97" i="1"/>
  <c r="N96" i="1"/>
  <c r="J96" i="1"/>
  <c r="F96" i="1"/>
  <c r="N95" i="1"/>
  <c r="J95" i="1"/>
  <c r="F95" i="1"/>
  <c r="N94" i="1"/>
  <c r="J94" i="1"/>
  <c r="F94" i="1"/>
  <c r="N93" i="1"/>
  <c r="J93" i="1"/>
  <c r="F93" i="1"/>
  <c r="N92" i="1"/>
  <c r="J92" i="1"/>
  <c r="F92" i="1"/>
  <c r="N91" i="1"/>
  <c r="J91" i="1"/>
  <c r="F91" i="1"/>
  <c r="N90" i="1"/>
  <c r="J90" i="1"/>
  <c r="F90" i="1"/>
  <c r="N89" i="1"/>
  <c r="J89" i="1"/>
  <c r="F89" i="1"/>
  <c r="N88" i="1"/>
  <c r="J88" i="1"/>
  <c r="F88" i="1"/>
  <c r="N87" i="1"/>
  <c r="J87" i="1"/>
  <c r="F87" i="1"/>
  <c r="N86" i="1"/>
  <c r="J86" i="1"/>
  <c r="F86" i="1"/>
  <c r="N85" i="1"/>
  <c r="J85" i="1"/>
  <c r="F85" i="1"/>
  <c r="N84" i="1"/>
  <c r="J84" i="1"/>
  <c r="F84" i="1"/>
  <c r="N83" i="1"/>
  <c r="J83" i="1"/>
  <c r="F83" i="1"/>
  <c r="N82" i="1"/>
  <c r="J82" i="1"/>
  <c r="F82" i="1"/>
  <c r="N81" i="1"/>
  <c r="J81" i="1"/>
  <c r="F81" i="1"/>
  <c r="N80" i="1"/>
  <c r="J80" i="1"/>
  <c r="F80" i="1"/>
  <c r="N79" i="1"/>
  <c r="J79" i="1"/>
  <c r="F79" i="1"/>
  <c r="N78" i="1"/>
  <c r="N77" i="1"/>
  <c r="J77" i="1"/>
  <c r="F77" i="1"/>
  <c r="N76" i="1"/>
  <c r="J76" i="1"/>
  <c r="F76" i="1"/>
  <c r="N75" i="1"/>
  <c r="J75" i="1"/>
  <c r="F75" i="1"/>
  <c r="N74" i="1"/>
  <c r="J74" i="1"/>
  <c r="F74" i="1"/>
  <c r="N73" i="1"/>
  <c r="J73" i="1"/>
  <c r="F73" i="1"/>
  <c r="N72" i="1"/>
  <c r="J72" i="1"/>
  <c r="F72" i="1"/>
  <c r="N71" i="1"/>
  <c r="J71" i="1"/>
  <c r="F71" i="1"/>
  <c r="N70" i="1"/>
  <c r="J70" i="1"/>
  <c r="F70" i="1"/>
  <c r="N69" i="1"/>
  <c r="J69" i="1"/>
  <c r="F69" i="1"/>
  <c r="N68" i="1"/>
  <c r="J68" i="1"/>
  <c r="F68" i="1"/>
  <c r="N67" i="1"/>
  <c r="J67" i="1"/>
  <c r="F67" i="1"/>
  <c r="N66" i="1"/>
  <c r="J66" i="1"/>
  <c r="F66" i="1"/>
  <c r="N65" i="1"/>
  <c r="J65" i="1"/>
  <c r="F65" i="1"/>
  <c r="N64" i="1"/>
  <c r="J64" i="1"/>
  <c r="F64" i="1"/>
  <c r="N63" i="1"/>
  <c r="J63" i="1"/>
  <c r="F63" i="1"/>
  <c r="N62" i="1"/>
  <c r="J62" i="1"/>
  <c r="F62" i="1"/>
  <c r="N61" i="1"/>
  <c r="J61" i="1"/>
  <c r="F61" i="1"/>
  <c r="N60" i="1"/>
  <c r="J60" i="1"/>
  <c r="F60" i="1"/>
  <c r="N59" i="1"/>
  <c r="J59" i="1"/>
  <c r="F59" i="1"/>
  <c r="N58" i="1"/>
  <c r="J58" i="1"/>
  <c r="F58" i="1"/>
  <c r="N57" i="1"/>
  <c r="J57" i="1"/>
  <c r="F57" i="1"/>
  <c r="N56" i="1"/>
  <c r="J56" i="1"/>
  <c r="F56" i="1"/>
  <c r="N55" i="1"/>
  <c r="J55" i="1"/>
  <c r="F55" i="1"/>
  <c r="N54" i="1"/>
  <c r="J54" i="1"/>
  <c r="F54" i="1"/>
  <c r="N53" i="1"/>
  <c r="J53" i="1"/>
  <c r="F53" i="1"/>
  <c r="N52" i="1"/>
  <c r="J52" i="1"/>
  <c r="F52" i="1"/>
  <c r="N51" i="1"/>
  <c r="J51" i="1"/>
  <c r="F51" i="1"/>
  <c r="N50" i="1"/>
  <c r="J50" i="1"/>
  <c r="F50" i="1"/>
  <c r="N49" i="1"/>
  <c r="J49" i="1"/>
  <c r="F49" i="1"/>
  <c r="N48" i="1"/>
  <c r="J48" i="1"/>
  <c r="F48" i="1"/>
  <c r="N47" i="1"/>
  <c r="J47" i="1"/>
  <c r="F47" i="1"/>
  <c r="N46" i="1"/>
  <c r="J46" i="1"/>
  <c r="F46" i="1"/>
  <c r="N45" i="1"/>
  <c r="J45" i="1"/>
  <c r="F45" i="1"/>
  <c r="N44" i="1"/>
  <c r="J44" i="1"/>
  <c r="F44" i="1"/>
  <c r="N43" i="1"/>
  <c r="J43" i="1"/>
  <c r="F43" i="1"/>
  <c r="N42" i="1"/>
  <c r="J42" i="1"/>
  <c r="F42" i="1"/>
  <c r="N41" i="1"/>
  <c r="J41" i="1"/>
  <c r="F41" i="1"/>
  <c r="N40" i="1"/>
  <c r="J40" i="1"/>
  <c r="F40" i="1"/>
  <c r="N39" i="1"/>
  <c r="J39" i="1"/>
  <c r="F39" i="1"/>
  <c r="N38" i="1"/>
  <c r="J38" i="1"/>
  <c r="F38" i="1"/>
  <c r="N37" i="1"/>
  <c r="J37" i="1"/>
  <c r="F37" i="1"/>
  <c r="N36" i="1"/>
  <c r="J36" i="1"/>
  <c r="F36" i="1"/>
  <c r="N35" i="1"/>
  <c r="J35" i="1"/>
  <c r="F35" i="1"/>
  <c r="N34" i="1"/>
  <c r="J34" i="1"/>
  <c r="F34" i="1"/>
  <c r="N33" i="1"/>
  <c r="J33" i="1"/>
  <c r="F33" i="1"/>
  <c r="N32" i="1"/>
  <c r="J32" i="1"/>
  <c r="F32" i="1"/>
  <c r="N31" i="1"/>
  <c r="J31" i="1"/>
  <c r="F31" i="1"/>
  <c r="N30" i="1"/>
  <c r="J30" i="1"/>
  <c r="F30" i="1"/>
  <c r="N29" i="1"/>
  <c r="J29" i="1"/>
  <c r="F29" i="1"/>
  <c r="N28" i="1"/>
  <c r="J28" i="1"/>
  <c r="F28" i="1"/>
  <c r="N27" i="1"/>
  <c r="J27" i="1"/>
  <c r="F27" i="1"/>
  <c r="N26" i="1"/>
  <c r="J26" i="1"/>
  <c r="F26" i="1"/>
  <c r="N25" i="1"/>
  <c r="J25" i="1"/>
  <c r="F25" i="1"/>
  <c r="N24" i="1"/>
  <c r="J24" i="1"/>
  <c r="F24" i="1"/>
  <c r="N23" i="1"/>
  <c r="J23" i="1"/>
  <c r="F23" i="1"/>
  <c r="N22" i="1"/>
  <c r="J22" i="1"/>
  <c r="F22" i="1"/>
  <c r="N21" i="1"/>
  <c r="J21" i="1"/>
  <c r="F21" i="1"/>
  <c r="N20" i="1"/>
  <c r="N19" i="1"/>
  <c r="J19" i="1"/>
  <c r="F19" i="1"/>
  <c r="N18" i="1"/>
  <c r="J18" i="1"/>
  <c r="F18" i="1"/>
  <c r="N17" i="1"/>
  <c r="J17" i="1"/>
  <c r="F17" i="1"/>
  <c r="N16" i="1"/>
  <c r="J16" i="1"/>
  <c r="F16" i="1"/>
  <c r="M15" i="1"/>
  <c r="L15" i="1"/>
  <c r="K15" i="1"/>
  <c r="I15" i="1"/>
  <c r="H15" i="1"/>
  <c r="G15" i="1"/>
  <c r="E15" i="1"/>
  <c r="D15" i="1"/>
  <c r="C15" i="1"/>
  <c r="N14" i="1"/>
  <c r="J14" i="1"/>
  <c r="F14" i="1"/>
  <c r="N13" i="1"/>
  <c r="J13" i="1"/>
  <c r="F13" i="1"/>
  <c r="M12" i="1"/>
  <c r="L12" i="1"/>
  <c r="K12" i="1"/>
  <c r="I12" i="1"/>
  <c r="H12" i="1"/>
  <c r="G12" i="1"/>
  <c r="E12" i="1"/>
  <c r="D12" i="1"/>
  <c r="C12" i="1"/>
  <c r="N11" i="1"/>
  <c r="J11" i="1"/>
  <c r="F11" i="1"/>
  <c r="N10" i="1"/>
  <c r="J10" i="1"/>
  <c r="F10" i="1"/>
  <c r="N9" i="1"/>
  <c r="J9" i="1"/>
  <c r="F9" i="1"/>
  <c r="N8" i="1"/>
  <c r="J8" i="1"/>
  <c r="F8" i="1"/>
  <c r="N7" i="1"/>
  <c r="J7" i="1"/>
  <c r="F7" i="1"/>
  <c r="N6" i="1"/>
  <c r="J6" i="1"/>
  <c r="F6" i="1"/>
  <c r="N5" i="1"/>
  <c r="J5" i="1"/>
  <c r="F5" i="1"/>
  <c r="M4" i="1"/>
  <c r="L4" i="1"/>
  <c r="K4" i="1"/>
  <c r="I4" i="1"/>
  <c r="H4" i="1"/>
  <c r="G4" i="1"/>
  <c r="E4" i="1"/>
  <c r="D4" i="1"/>
  <c r="C4" i="1"/>
  <c r="K3" i="1"/>
  <c r="J447" i="1"/>
  <c r="F455" i="1"/>
  <c r="N455" i="1"/>
  <c r="E3" i="1"/>
  <c r="C3" i="1"/>
  <c r="H3" i="1"/>
  <c r="M3" i="1"/>
  <c r="F323" i="1"/>
  <c r="N323" i="1"/>
  <c r="J335" i="1"/>
  <c r="F370" i="1"/>
  <c r="N370" i="1"/>
  <c r="J372" i="1"/>
  <c r="F374" i="1"/>
  <c r="N374" i="1"/>
  <c r="J378" i="1"/>
  <c r="J390" i="1"/>
  <c r="F402" i="1"/>
  <c r="N402" i="1"/>
  <c r="J406" i="1"/>
  <c r="F408" i="1"/>
  <c r="N408" i="1"/>
  <c r="J414" i="1"/>
  <c r="F416" i="1"/>
  <c r="J426" i="1"/>
  <c r="F435" i="1"/>
  <c r="N416" i="1"/>
  <c r="N435" i="1"/>
  <c r="J438" i="1"/>
  <c r="D3" i="1"/>
  <c r="J4" i="1"/>
  <c r="I3" i="1"/>
  <c r="L3" i="1"/>
  <c r="F12" i="1"/>
  <c r="J441" i="1"/>
  <c r="F445" i="1"/>
  <c r="N12" i="1"/>
  <c r="N445" i="1"/>
  <c r="F101" i="1"/>
  <c r="N101" i="1"/>
  <c r="J105" i="1"/>
  <c r="F447" i="1"/>
  <c r="N447" i="1"/>
  <c r="N461" i="1"/>
  <c r="F121" i="1"/>
  <c r="G3" i="1"/>
  <c r="F124" i="1"/>
  <c r="N124" i="1"/>
  <c r="J128" i="1"/>
  <c r="F130" i="1"/>
  <c r="N130" i="1"/>
  <c r="F133" i="1"/>
  <c r="N133" i="1"/>
  <c r="J136" i="1"/>
  <c r="F140" i="1"/>
  <c r="N140" i="1"/>
  <c r="F143" i="1"/>
  <c r="N143" i="1"/>
  <c r="F176" i="1"/>
  <c r="N176" i="1"/>
  <c r="J180" i="1"/>
  <c r="F183" i="1"/>
  <c r="N183" i="1"/>
  <c r="N185" i="1"/>
  <c r="J187" i="1"/>
  <c r="F195" i="1"/>
  <c r="N195" i="1"/>
  <c r="F208" i="1"/>
  <c r="N208" i="1"/>
  <c r="J210" i="1"/>
  <c r="F212" i="1"/>
  <c r="N212" i="1"/>
  <c r="J246" i="1"/>
  <c r="J255" i="1"/>
  <c r="F257" i="1"/>
  <c r="N257" i="1"/>
  <c r="J271" i="1"/>
  <c r="F281" i="1"/>
  <c r="N281" i="1"/>
  <c r="J295" i="1"/>
  <c r="F4" i="1"/>
  <c r="N4" i="1"/>
  <c r="J12" i="1"/>
  <c r="F15" i="1"/>
  <c r="N15" i="1"/>
  <c r="J101" i="1"/>
  <c r="F105" i="1"/>
  <c r="N105" i="1"/>
  <c r="J121" i="1"/>
  <c r="J15" i="1"/>
  <c r="J455" i="1"/>
  <c r="F461" i="1"/>
  <c r="N121" i="1"/>
  <c r="J124" i="1"/>
  <c r="F128" i="1"/>
  <c r="N128" i="1"/>
  <c r="J130" i="1"/>
  <c r="J133" i="1"/>
  <c r="F136" i="1"/>
  <c r="N136" i="1"/>
  <c r="J140" i="1"/>
  <c r="J143" i="1"/>
  <c r="J176" i="1"/>
  <c r="F180" i="1"/>
  <c r="N180" i="1"/>
  <c r="J183" i="1"/>
  <c r="F185" i="1"/>
  <c r="F187" i="1"/>
  <c r="N187" i="1"/>
  <c r="J195" i="1"/>
  <c r="J208" i="1"/>
  <c r="F210" i="1"/>
  <c r="N210" i="1"/>
  <c r="J212" i="1"/>
  <c r="F246" i="1"/>
  <c r="N246" i="1"/>
  <c r="F255" i="1"/>
  <c r="N255" i="1"/>
  <c r="J257" i="1"/>
  <c r="F271" i="1"/>
  <c r="N271" i="1"/>
  <c r="J281" i="1"/>
  <c r="F295" i="1"/>
  <c r="N295" i="1"/>
  <c r="J323" i="1"/>
  <c r="F335" i="1"/>
  <c r="N335" i="1"/>
  <c r="J370" i="1"/>
  <c r="F372" i="1"/>
  <c r="N372" i="1"/>
  <c r="J374" i="1"/>
  <c r="F378" i="1"/>
  <c r="N378" i="1"/>
  <c r="F390" i="1"/>
  <c r="N390" i="1"/>
  <c r="J402" i="1"/>
  <c r="F406" i="1"/>
  <c r="N406" i="1"/>
  <c r="J408" i="1"/>
  <c r="F414" i="1"/>
  <c r="J416" i="1"/>
  <c r="F426" i="1"/>
  <c r="N426" i="1"/>
  <c r="J435" i="1"/>
  <c r="F438" i="1"/>
  <c r="N438" i="1"/>
  <c r="F441" i="1"/>
  <c r="N441" i="1"/>
  <c r="J445" i="1"/>
  <c r="J461" i="1"/>
  <c r="F3" i="1"/>
  <c r="J3" i="1"/>
  <c r="N3" i="1"/>
  <c r="P214" i="3"/>
  <c r="P263" i="3"/>
  <c r="P133" i="3"/>
  <c r="P18" i="3"/>
  <c r="P409" i="3"/>
  <c r="P103" i="3"/>
  <c r="P107" i="3"/>
  <c r="P139" i="3"/>
  <c r="P136" i="3"/>
  <c r="P381" i="3"/>
  <c r="P123" i="3"/>
  <c r="P143" i="3"/>
  <c r="P186" i="3"/>
  <c r="P212" i="3"/>
  <c r="P379" i="3"/>
  <c r="P413" i="3"/>
  <c r="P439" i="3"/>
  <c r="P464" i="3"/>
  <c r="P328" i="3"/>
  <c r="P421" i="3"/>
  <c r="P287" i="3"/>
  <c r="P126" i="3"/>
  <c r="P131" i="3"/>
  <c r="P180" i="3"/>
  <c r="P190" i="3"/>
  <c r="P216" i="3"/>
  <c r="P339" i="3"/>
  <c r="P396" i="3"/>
  <c r="P453" i="3"/>
  <c r="P184" i="3"/>
  <c r="P198" i="3"/>
  <c r="P300" i="3"/>
  <c r="P377" i="3"/>
  <c r="P430" i="3"/>
  <c r="P446" i="3"/>
  <c r="P252" i="3"/>
  <c r="P261" i="3"/>
  <c r="P277" i="3"/>
  <c r="P146" i="3"/>
  <c r="P188" i="3"/>
  <c r="P384" i="3"/>
  <c r="P415" i="3"/>
  <c r="P442" i="3"/>
  <c r="P10" i="3"/>
</calcChain>
</file>

<file path=xl/comments1.xml><?xml version="1.0" encoding="utf-8"?>
<comments xmlns="http://schemas.openxmlformats.org/spreadsheetml/2006/main">
  <authors>
    <author>Windows User</author>
  </authors>
  <commentList>
    <comment ref="B315" authorId="0" shape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meal service not scheduled to start until January 2017</t>
        </r>
      </text>
    </comment>
  </commentList>
</comments>
</file>

<file path=xl/sharedStrings.xml><?xml version="1.0" encoding="utf-8"?>
<sst xmlns="http://schemas.openxmlformats.org/spreadsheetml/2006/main" count="3521" uniqueCount="758">
  <si>
    <t>2012</t>
  </si>
  <si>
    <t>2013</t>
  </si>
  <si>
    <t>2014</t>
  </si>
  <si>
    <t>District</t>
  </si>
  <si>
    <t>School</t>
  </si>
  <si>
    <t>Free</t>
  </si>
  <si>
    <t>Reduced</t>
  </si>
  <si>
    <t>Enrolled</t>
  </si>
  <si>
    <t>% F&amp; R</t>
  </si>
  <si>
    <t>Grand Total</t>
  </si>
  <si>
    <t>Alaska Gateway School District Total</t>
  </si>
  <si>
    <t>Alaska Gateway School District</t>
  </si>
  <si>
    <t>Dot Lake School</t>
  </si>
  <si>
    <t>Eagle Community School</t>
  </si>
  <si>
    <t>Mentasta Lake School</t>
  </si>
  <si>
    <t>Tanacross School</t>
  </si>
  <si>
    <t>Tetlin School</t>
  </si>
  <si>
    <t>Tok School</t>
  </si>
  <si>
    <t>Walter Northway School</t>
  </si>
  <si>
    <t>Aleutians East Borough School District Total</t>
  </si>
  <si>
    <t>Aleutians East Borough School District</t>
  </si>
  <si>
    <t>King Cove School</t>
  </si>
  <si>
    <t>Sand Point School</t>
  </si>
  <si>
    <t>Anchorage School District Total</t>
  </si>
  <si>
    <t>Anchorage School District</t>
  </si>
  <si>
    <t>Abbott Loop Elementary</t>
  </si>
  <si>
    <t>Airport Heights Elementary</t>
  </si>
  <si>
    <t>Alaska Native Cultural Charter School</t>
  </si>
  <si>
    <t>Alpenglow Elementary</t>
  </si>
  <si>
    <t>Aquarian Charter School</t>
  </si>
  <si>
    <t>Aurora Elementary</t>
  </si>
  <si>
    <t>Bartlett High School</t>
  </si>
  <si>
    <t>Baxter Elementary</t>
  </si>
  <si>
    <t>Bayshore Elementary</t>
  </si>
  <si>
    <t>Bear Valley Elementary</t>
  </si>
  <si>
    <t>Benson Secondary/S.E.A.R.C.H.</t>
  </si>
  <si>
    <t>Birchwood ABC Elementary</t>
  </si>
  <si>
    <t>Bowman Elementary</t>
  </si>
  <si>
    <t>Campbell Elementary</t>
  </si>
  <si>
    <t>Central Middle School of Science</t>
  </si>
  <si>
    <t>Chester Valley Elementary</t>
  </si>
  <si>
    <t>Chinook Elementary</t>
  </si>
  <si>
    <t>Chugach Optional Elementary</t>
  </si>
  <si>
    <t>Chugiak Elementary</t>
  </si>
  <si>
    <t>Chugiak High School</t>
  </si>
  <si>
    <t>Clark Middle School</t>
  </si>
  <si>
    <t>College Gate Elementary</t>
  </si>
  <si>
    <t>Creekside Park Elementary</t>
  </si>
  <si>
    <t>Denali Elementary</t>
  </si>
  <si>
    <t>Dimond High School</t>
  </si>
  <si>
    <t>Eagle River</t>
  </si>
  <si>
    <t>Eagle River High School</t>
  </si>
  <si>
    <t>East High School</t>
  </si>
  <si>
    <t>Fairview Elementary</t>
  </si>
  <si>
    <t>Fire Lake Elementary</t>
  </si>
  <si>
    <t>Girdwood School</t>
  </si>
  <si>
    <t>Gladys Wood Elementary</t>
  </si>
  <si>
    <t>Goldenview Middle School</t>
  </si>
  <si>
    <t>Government Hill Elementary</t>
  </si>
  <si>
    <t>Gruening Middle School</t>
  </si>
  <si>
    <t>Hanshew Middle School</t>
  </si>
  <si>
    <t>Homestead Elementary</t>
  </si>
  <si>
    <t>Huffman Elementary</t>
  </si>
  <si>
    <t>Inlet View Elementary</t>
  </si>
  <si>
    <t>Kasuun Elementary</t>
  </si>
  <si>
    <t>Kincaid Elementary</t>
  </si>
  <si>
    <t>Klatt Elementary</t>
  </si>
  <si>
    <t>Lake Hood Elementary</t>
  </si>
  <si>
    <t>Lake Otis Elementary</t>
  </si>
  <si>
    <t>Mears Middle School</t>
  </si>
  <si>
    <t>Mirror Lake Middle School</t>
  </si>
  <si>
    <t>Mountain View Elementary</t>
  </si>
  <si>
    <t>Mt. Iliamna Elementary</t>
  </si>
  <si>
    <t>Mt. Spurr Elementary</t>
  </si>
  <si>
    <t>Muldoon Elementary</t>
  </si>
  <si>
    <t>Nicholas J. Begich Middle School</t>
  </si>
  <si>
    <t>North Star Elementary</t>
  </si>
  <si>
    <t>Northern Lights ABC K-8 School</t>
  </si>
  <si>
    <t>Northwood ABC</t>
  </si>
  <si>
    <t>Nunaka Valley Elementary</t>
  </si>
  <si>
    <t>Ocean View Elementary</t>
  </si>
  <si>
    <t>O'Malley Elementary</t>
  </si>
  <si>
    <t>Orion Elementary School</t>
  </si>
  <si>
    <t>Polaris k-12 School</t>
  </si>
  <si>
    <t>Ptarmigan Elementary</t>
  </si>
  <si>
    <t>Rabbit Creek Elementary</t>
  </si>
  <si>
    <t>Ravenwood Elementary</t>
  </si>
  <si>
    <t>Rilke Schule Charter School</t>
  </si>
  <si>
    <t>Rogers Park Elementary</t>
  </si>
  <si>
    <t>Romig Middle School</t>
  </si>
  <si>
    <t>Russian Jack Elementary</t>
  </si>
  <si>
    <t>Sand Lake Elementary</t>
  </si>
  <si>
    <t>Scenic Park Elementary</t>
  </si>
  <si>
    <t>Service High School</t>
  </si>
  <si>
    <t>South Anchorage High School</t>
  </si>
  <si>
    <t>Spring Hill Elementary</t>
  </si>
  <si>
    <t>Susitna Elementary</t>
  </si>
  <si>
    <t>Taku Elementary</t>
  </si>
  <si>
    <t>Trailside Elementary</t>
  </si>
  <si>
    <t>Tudor Elementary</t>
  </si>
  <si>
    <t>Turnagain Elementary</t>
  </si>
  <si>
    <t>Ursa Major Elementary</t>
  </si>
  <si>
    <t>Ursa Minor Elementary</t>
  </si>
  <si>
    <t>Wendler Middle School</t>
  </si>
  <si>
    <t>West High School</t>
  </si>
  <si>
    <t>Whaley School</t>
  </si>
  <si>
    <t>William Tyson Elementary</t>
  </si>
  <si>
    <t>Williwaw Elementary</t>
  </si>
  <si>
    <t>Willow Crest Elementary</t>
  </si>
  <si>
    <t>Wonder Park Elementary</t>
  </si>
  <si>
    <t>Annette Island School District Total</t>
  </si>
  <si>
    <t>Annette Island School District</t>
  </si>
  <si>
    <t>Charles R. Leask Sr. Middle School</t>
  </si>
  <si>
    <t>Metlakatla High School</t>
  </si>
  <si>
    <t>Richard Johnson Elementary</t>
  </si>
  <si>
    <t>Bering Strait School District Total</t>
  </si>
  <si>
    <t>Bering Strait School District</t>
  </si>
  <si>
    <t>Aniguiin School</t>
  </si>
  <si>
    <t>Anthony A. Andrews School</t>
  </si>
  <si>
    <t>Brevig Mission School</t>
  </si>
  <si>
    <t>Diomede School</t>
  </si>
  <si>
    <t>Gambell School</t>
  </si>
  <si>
    <t>Hogarth Kingeekuk Sr. Memorial School</t>
  </si>
  <si>
    <t>James C. Isabell School</t>
  </si>
  <si>
    <t>Koyuk-Malimiut School</t>
  </si>
  <si>
    <t>Martin L. Olson School</t>
  </si>
  <si>
    <t>Shaktoolik School</t>
  </si>
  <si>
    <t>Shishmaref School</t>
  </si>
  <si>
    <t>Tukurngailnguq School</t>
  </si>
  <si>
    <t>Unalakleet School</t>
  </si>
  <si>
    <t>Wales School</t>
  </si>
  <si>
    <t>White Mountain School</t>
  </si>
  <si>
    <t>Bristol Bay Borough School District Total</t>
  </si>
  <si>
    <t>Bristol Bay Borough School District</t>
  </si>
  <si>
    <t>Bristol Bay K-12 School</t>
  </si>
  <si>
    <t>Chatham School District Total</t>
  </si>
  <si>
    <t>Chatham School District</t>
  </si>
  <si>
    <t>Angoon Elementary  School</t>
  </si>
  <si>
    <t>Angoon High School</t>
  </si>
  <si>
    <t>Tenakee Springs School</t>
  </si>
  <si>
    <t>Copper River School District Total</t>
  </si>
  <si>
    <t>Copper River School District</t>
  </si>
  <si>
    <t>Glennallen School</t>
  </si>
  <si>
    <t>Cordova City School District Total</t>
  </si>
  <si>
    <t>Cordova City School District</t>
  </si>
  <si>
    <t>Cordova Jr/Sr High School</t>
  </si>
  <si>
    <t>Mt. Eccles Elementary</t>
  </si>
  <si>
    <t>Craig City School District Total</t>
  </si>
  <si>
    <t>Craig City School District</t>
  </si>
  <si>
    <t>Craig Elementary &amp; Middle School</t>
  </si>
  <si>
    <t>Craig High School</t>
  </si>
  <si>
    <t>Delta-Greely School District Total</t>
  </si>
  <si>
    <t>Delta-Greely School District</t>
  </si>
  <si>
    <t>Delta Junction Elementary</t>
  </si>
  <si>
    <t>Delta Junction Sr. High School</t>
  </si>
  <si>
    <t>Fort Greely Junior High</t>
  </si>
  <si>
    <t>Dillingham City School District Total</t>
  </si>
  <si>
    <t>Dillingham City School District</t>
  </si>
  <si>
    <t>Dillingham Elementary</t>
  </si>
  <si>
    <t>Dillingham Middle/High School</t>
  </si>
  <si>
    <t>Fairbanks North Star Borough School District Total</t>
  </si>
  <si>
    <t>Fairbanks North Star Borough School District</t>
  </si>
  <si>
    <t>Anderson Elementary</t>
  </si>
  <si>
    <t>Anne Wien Elementary</t>
  </si>
  <si>
    <t>Arctic Light Elementary</t>
  </si>
  <si>
    <t>Badger Road Elementary</t>
  </si>
  <si>
    <t>Barnette Magnet School</t>
  </si>
  <si>
    <t>Ben Eielson Jr/Sr High School</t>
  </si>
  <si>
    <t>BRIDGE Program</t>
  </si>
  <si>
    <t>Crawford Elementary</t>
  </si>
  <si>
    <t>District Wide Pass</t>
  </si>
  <si>
    <t>Effie Kokrine Charter School</t>
  </si>
  <si>
    <t>Hunter Elementary</t>
  </si>
  <si>
    <t>Hutchinson Career Center</t>
  </si>
  <si>
    <t>Joy Elementary</t>
  </si>
  <si>
    <t>Ladd Elementary</t>
  </si>
  <si>
    <t>Lathrop High School</t>
  </si>
  <si>
    <t>Nordale Elementary</t>
  </si>
  <si>
    <t>North Pole Elementary</t>
  </si>
  <si>
    <t>North Pole High School</t>
  </si>
  <si>
    <t>North Pole Middle School</t>
  </si>
  <si>
    <t>Pearl Creek Elementary</t>
  </si>
  <si>
    <t>Randy Smith Middle School</t>
  </si>
  <si>
    <t>Ryan Middle School</t>
  </si>
  <si>
    <t>Salcha Elementary</t>
  </si>
  <si>
    <t>Star of the North Secondary School</t>
  </si>
  <si>
    <t>Tanana Middle School</t>
  </si>
  <si>
    <t>Ticasuk Brown Elementary</t>
  </si>
  <si>
    <t>Two Rivers School</t>
  </si>
  <si>
    <t>University Park Elementary</t>
  </si>
  <si>
    <t>Weller Elementary</t>
  </si>
  <si>
    <t>West Valley High School</t>
  </si>
  <si>
    <t>Woodriver Elementary</t>
  </si>
  <si>
    <t>Galena City School District Total</t>
  </si>
  <si>
    <t>Galena City School District</t>
  </si>
  <si>
    <t>Galena Interior Learning Academy (GILA)</t>
  </si>
  <si>
    <t>Sidney C. Huntington Elementary</t>
  </si>
  <si>
    <t>Sidney C. Huntington Jr/Sr High School</t>
  </si>
  <si>
    <t>Haines Borough School District Total</t>
  </si>
  <si>
    <t>Haines Borough School District</t>
  </si>
  <si>
    <t>Haines Borough Schools</t>
  </si>
  <si>
    <t>Mosquito Lake Elementary</t>
  </si>
  <si>
    <t>Hoonah City School District Total</t>
  </si>
  <si>
    <t>Hoonah City School District</t>
  </si>
  <si>
    <t>Hoonah Schools</t>
  </si>
  <si>
    <t>Hydaburg City School District Total</t>
  </si>
  <si>
    <t>Hydaburg City School District</t>
  </si>
  <si>
    <t>Hydaburg School</t>
  </si>
  <si>
    <t>Iditarod Area School District Total</t>
  </si>
  <si>
    <t>Iditarod Area School District</t>
  </si>
  <si>
    <t>Blackwell School</t>
  </si>
  <si>
    <t>David Louis Memorial School</t>
  </si>
  <si>
    <t>Holy Cross School</t>
  </si>
  <si>
    <t>Innoko River School</t>
  </si>
  <si>
    <t>McGrath School</t>
  </si>
  <si>
    <t>Tokatna Community School</t>
  </si>
  <si>
    <t>Top of the Kuskokwim School</t>
  </si>
  <si>
    <t>Juneau Borough School District Total</t>
  </si>
  <si>
    <t>Juneau Borough School District</t>
  </si>
  <si>
    <t>Auke Bay Elementary</t>
  </si>
  <si>
    <t>Dzantik'i Heeni Middle School</t>
  </si>
  <si>
    <t>Floyd Dryden Middle School</t>
  </si>
  <si>
    <t>Gastineau Elementary</t>
  </si>
  <si>
    <t>Glacier Valley Elementary</t>
  </si>
  <si>
    <t>Harborview Elementary</t>
  </si>
  <si>
    <t>Juneau Community Charter School</t>
  </si>
  <si>
    <t>Juneau-Douglas High School</t>
  </si>
  <si>
    <t>Mendenhall River Community School</t>
  </si>
  <si>
    <t>Riverbend Elementary</t>
  </si>
  <si>
    <t>Thunder Mountain High School</t>
  </si>
  <si>
    <t>Yaakoosge Daakahidi Alt. H.S.</t>
  </si>
  <si>
    <t>Kake City School District Total</t>
  </si>
  <si>
    <t>Kake City School District</t>
  </si>
  <si>
    <t>Kake Elementary &amp; High School</t>
  </si>
  <si>
    <t>Kashunamiut School District Total</t>
  </si>
  <si>
    <t>Kashunamiut School District</t>
  </si>
  <si>
    <t>Chevak School</t>
  </si>
  <si>
    <t>Kenai Peninsula Borough School District Total</t>
  </si>
  <si>
    <t>Kenai Peninsula Borough School District</t>
  </si>
  <si>
    <t>Chapman School</t>
  </si>
  <si>
    <t>Fireweed Acadamy</t>
  </si>
  <si>
    <t>Home Flex School</t>
  </si>
  <si>
    <t>Homer High School</t>
  </si>
  <si>
    <t>Homer Middle School</t>
  </si>
  <si>
    <t>Kaleidoscope School of Arts &amp; Sciences</t>
  </si>
  <si>
    <t>Kalifornsky Beach Elementary</t>
  </si>
  <si>
    <t>Kenai Alternative High School</t>
  </si>
  <si>
    <t>Kenai Central High School</t>
  </si>
  <si>
    <t>Kenai Middle School</t>
  </si>
  <si>
    <t>McNeil Canyon Elementary</t>
  </si>
  <si>
    <t>Moose Pass School</t>
  </si>
  <si>
    <t>Mt. View Elementary</t>
  </si>
  <si>
    <t>Nanwalek School</t>
  </si>
  <si>
    <t>Nikiski Middle/Senior High School</t>
  </si>
  <si>
    <t>Nikiski North Star Elementary</t>
  </si>
  <si>
    <t>Nikolaevsk School</t>
  </si>
  <si>
    <t>Ninilchik School</t>
  </si>
  <si>
    <t>Paul Banks Elementary</t>
  </si>
  <si>
    <t>Port Graham School</t>
  </si>
  <si>
    <t>Redoubt Elementary</t>
  </si>
  <si>
    <t>Seward Elementary</t>
  </si>
  <si>
    <t>Seward High School</t>
  </si>
  <si>
    <t>Seward Middle School</t>
  </si>
  <si>
    <t>Skyview High School</t>
  </si>
  <si>
    <t>Soldotna Elementary</t>
  </si>
  <si>
    <t>Soldotna High School</t>
  </si>
  <si>
    <t>Soldotna Middle School</t>
  </si>
  <si>
    <t>Sterling Elementary</t>
  </si>
  <si>
    <t>Susan B English School</t>
  </si>
  <si>
    <t>Tebughna School</t>
  </si>
  <si>
    <t>Tustumena Elementary</t>
  </si>
  <si>
    <t>West Homer Elementary</t>
  </si>
  <si>
    <t>Ketchikan Gateway Borough School District Total</t>
  </si>
  <si>
    <t>Ketchikan Gateway Borough School District</t>
  </si>
  <si>
    <t>Charter Elementary</t>
  </si>
  <si>
    <t>Houghtaling Elementary</t>
  </si>
  <si>
    <t>Ketchikan High School</t>
  </si>
  <si>
    <t>Point Higgins School</t>
  </si>
  <si>
    <t>Revilla Jr/Sr High School</t>
  </si>
  <si>
    <t>Schoenbar Middle School</t>
  </si>
  <si>
    <t>Tongass School of Arts and Sciences</t>
  </si>
  <si>
    <t>White Cliff Elementary/Fawn Mountain</t>
  </si>
  <si>
    <t>Klawock City School District Total</t>
  </si>
  <si>
    <t>Klawock City School District</t>
  </si>
  <si>
    <t>Klawock City School</t>
  </si>
  <si>
    <t>Kodiak Island Borough School District Total</t>
  </si>
  <si>
    <t>Kodiak Island Borough School District</t>
  </si>
  <si>
    <t>Akhiok School</t>
  </si>
  <si>
    <t>Chiniak School</t>
  </si>
  <si>
    <t>East Elementary</t>
  </si>
  <si>
    <t>Karluk School</t>
  </si>
  <si>
    <t>Kodiak High School</t>
  </si>
  <si>
    <t>Kodiak Middle School</t>
  </si>
  <si>
    <t>Larsen Bay School</t>
  </si>
  <si>
    <t>Main Elementary</t>
  </si>
  <si>
    <t>Old Harbor School</t>
  </si>
  <si>
    <t>Ouzinkie School</t>
  </si>
  <si>
    <t>Peterson Elementary</t>
  </si>
  <si>
    <t>Port Lions School</t>
  </si>
  <si>
    <t>Kuspuk School District Total</t>
  </si>
  <si>
    <t>Kuspuk School District</t>
  </si>
  <si>
    <t>Aniak Jr/Sr High School</t>
  </si>
  <si>
    <t>Auntie Mary Nicoli Elementary</t>
  </si>
  <si>
    <t>Crow Village Sam School</t>
  </si>
  <si>
    <t>George Morgan Sr. H.S.</t>
  </si>
  <si>
    <t>Gusty Michael School</t>
  </si>
  <si>
    <t>Jack Egnaty Sr. School</t>
  </si>
  <si>
    <t>Johnnie John Sr. School</t>
  </si>
  <si>
    <t>Joseph S. &amp; Olinga Gregory Elementary</t>
  </si>
  <si>
    <t>Zackar Levi Elementary</t>
  </si>
  <si>
    <t>Lake and Peninsula Borough School District Total</t>
  </si>
  <si>
    <t>Lake and Peninsula Borough School District</t>
  </si>
  <si>
    <t>Chignik Bay School</t>
  </si>
  <si>
    <t>Chignik Lagoon School</t>
  </si>
  <si>
    <t>Chignik Lake School</t>
  </si>
  <si>
    <t>Egegik School</t>
  </si>
  <si>
    <t>Igiugig School</t>
  </si>
  <si>
    <t>Kokhanok School</t>
  </si>
  <si>
    <t>Levelock School</t>
  </si>
  <si>
    <t>Meshik School</t>
  </si>
  <si>
    <t>Newhalen School</t>
  </si>
  <si>
    <t>Nondalton School</t>
  </si>
  <si>
    <t>Perryville School</t>
  </si>
  <si>
    <t>Pilot Point School</t>
  </si>
  <si>
    <t>Tanalian School</t>
  </si>
  <si>
    <t>Lower Kuskokwim School District Total</t>
  </si>
  <si>
    <t>Lower Kuskokwim School District</t>
  </si>
  <si>
    <t>Akiuk Memorial School</t>
  </si>
  <si>
    <t>Akula Elitnaurvik School</t>
  </si>
  <si>
    <t>Anna Tobeluk Memorial School</t>
  </si>
  <si>
    <t>Ayagina'ar Elitnaurvik</t>
  </si>
  <si>
    <t>Ayaprun Elitnaurvik</t>
  </si>
  <si>
    <t>Ayaprun School</t>
  </si>
  <si>
    <t>Bethel Alternative Boarding school</t>
  </si>
  <si>
    <t>Bethel Regional High School</t>
  </si>
  <si>
    <t>Chaputnguak School</t>
  </si>
  <si>
    <t>Chief Paul Memorial School</t>
  </si>
  <si>
    <t>Eek School</t>
  </si>
  <si>
    <t>Gladys Jung Elementary</t>
  </si>
  <si>
    <t>Joann A. Alexie Memorial School</t>
  </si>
  <si>
    <t>Ket'acik/Aapalluk Memorial School</t>
  </si>
  <si>
    <t>Kuinerrarmiut Elitnaurviat</t>
  </si>
  <si>
    <t>Kwigillingok School</t>
  </si>
  <si>
    <t>Lewis Angapak Memorial School</t>
  </si>
  <si>
    <t>Mikelnguut Elitnaurviat</t>
  </si>
  <si>
    <t>Negtemiut Elitnaurviat School</t>
  </si>
  <si>
    <t>Nelson Island Area School</t>
  </si>
  <si>
    <t>Nuniwarmiut School</t>
  </si>
  <si>
    <t>Paul T. Albert Memorial School</t>
  </si>
  <si>
    <t>Platinum Arviq</t>
  </si>
  <si>
    <t>Qugcuun Memorial School</t>
  </si>
  <si>
    <t>Rocky Mountain School</t>
  </si>
  <si>
    <t>William Miller Memorial School</t>
  </si>
  <si>
    <t>Z. John Williams Memorial School</t>
  </si>
  <si>
    <t>Lower Yukon School District Total</t>
  </si>
  <si>
    <t>Lower Yukon School District</t>
  </si>
  <si>
    <t>Alakanuk School</t>
  </si>
  <si>
    <t>Emmonak School</t>
  </si>
  <si>
    <t>Hooper Bay School</t>
  </si>
  <si>
    <t>Ignatius Beans School</t>
  </si>
  <si>
    <t>Kotlik School</t>
  </si>
  <si>
    <t>Marshall School</t>
  </si>
  <si>
    <t>Pilot Station School</t>
  </si>
  <si>
    <t>Pitkas Point School</t>
  </si>
  <si>
    <t>Russian Mission School</t>
  </si>
  <si>
    <t>Scammon Bay School</t>
  </si>
  <si>
    <t>Sheldon Point School/Nunumiqua</t>
  </si>
  <si>
    <t>Matanuska-Susitna Borough School District Total</t>
  </si>
  <si>
    <t>Matanuska-Susitna Borough School District</t>
  </si>
  <si>
    <t>Big Lake Elementary</t>
  </si>
  <si>
    <t>Burchell High School</t>
  </si>
  <si>
    <t>Butte Elementary</t>
  </si>
  <si>
    <t>Colony High School</t>
  </si>
  <si>
    <t>Colony Middle School</t>
  </si>
  <si>
    <t>Cottonwood Creek Elementary</t>
  </si>
  <si>
    <t>Finger Lake Elementary</t>
  </si>
  <si>
    <t>Fred and Sara Machetanz Elementary School</t>
  </si>
  <si>
    <t>Glacier View School</t>
  </si>
  <si>
    <t>Goose Bay Elementary</t>
  </si>
  <si>
    <t>Houston High School</t>
  </si>
  <si>
    <t>Houston Middle School</t>
  </si>
  <si>
    <t>Iditarod Elementary</t>
  </si>
  <si>
    <t>John Shaw Elementary</t>
  </si>
  <si>
    <t>Knik Elementary School</t>
  </si>
  <si>
    <t>Larson Elementary</t>
  </si>
  <si>
    <t>Mat-Su Career &amp; Tech Ed High School</t>
  </si>
  <si>
    <t>Meadow Lakes Elementary</t>
  </si>
  <si>
    <t>Palmer High School</t>
  </si>
  <si>
    <t>Palmer Middle School</t>
  </si>
  <si>
    <t>Pioneer Peak Elementary</t>
  </si>
  <si>
    <t>Sherrod Elementary</t>
  </si>
  <si>
    <t>Snowshoe Elementary</t>
  </si>
  <si>
    <t>Susitna Valley Jr/Sr High</t>
  </si>
  <si>
    <t>Sutton Elementary</t>
  </si>
  <si>
    <t>Swanson Elementary</t>
  </si>
  <si>
    <t>Talkeetna Elementary</t>
  </si>
  <si>
    <t>Tanaina Elementary</t>
  </si>
  <si>
    <t>TeeLand Middle School</t>
  </si>
  <si>
    <t>Trapper Creek Elementary</t>
  </si>
  <si>
    <t>Valley Pathways</t>
  </si>
  <si>
    <t>Wasilla High School</t>
  </si>
  <si>
    <t>Wasilla Middle School</t>
  </si>
  <si>
    <t>Willow Elementary</t>
  </si>
  <si>
    <t>Mount Edgecumbe Total</t>
  </si>
  <si>
    <t>Mount Edgecumbe</t>
  </si>
  <si>
    <t>Mt. Edgecumbe High School</t>
  </si>
  <si>
    <t>Nenana City School District Total</t>
  </si>
  <si>
    <t>Nenana City School District</t>
  </si>
  <si>
    <t>Nenana City School</t>
  </si>
  <si>
    <t>Nome Public Schools Total</t>
  </si>
  <si>
    <t>Nome Public Schools</t>
  </si>
  <si>
    <t>NACTEC</t>
  </si>
  <si>
    <t>Nome Elementary</t>
  </si>
  <si>
    <t>Nome-Beltz Jr/Sr High</t>
  </si>
  <si>
    <t>North Slope Borough School District Total</t>
  </si>
  <si>
    <t>North Slope Borough School District</t>
  </si>
  <si>
    <t>Alak School</t>
  </si>
  <si>
    <t>Barrow High School</t>
  </si>
  <si>
    <t>Eben Hopson Middle School</t>
  </si>
  <si>
    <t>Fred Ipalook Elementary</t>
  </si>
  <si>
    <t>Harold Kaveolook School</t>
  </si>
  <si>
    <t>Kali School</t>
  </si>
  <si>
    <t>Kiita Learning Center   (Barrow)</t>
  </si>
  <si>
    <t>Meade River School</t>
  </si>
  <si>
    <t>Nuiqsut Trapper School</t>
  </si>
  <si>
    <t>Nunamiut School</t>
  </si>
  <si>
    <t>Tikigaq School</t>
  </si>
  <si>
    <t>Northwest Arctic Borough School District Total</t>
  </si>
  <si>
    <t>Northwest Arctic Borough School District</t>
  </si>
  <si>
    <t>Ambler School</t>
  </si>
  <si>
    <t>Aqqaluk High/Noorvik Elementary</t>
  </si>
  <si>
    <t>Buckland School</t>
  </si>
  <si>
    <t>Davis-Ramoth School</t>
  </si>
  <si>
    <t>Deering School</t>
  </si>
  <si>
    <t>Kiana School</t>
  </si>
  <si>
    <t>Kobuk School</t>
  </si>
  <si>
    <t>Kotzebue Elementary /Middle School</t>
  </si>
  <si>
    <t>McQueen School</t>
  </si>
  <si>
    <t>Napaaqtugmiut School</t>
  </si>
  <si>
    <t>Shungnak School</t>
  </si>
  <si>
    <t>Petersburg Borough School District Total</t>
  </si>
  <si>
    <t>Petersburg Borough School District</t>
  </si>
  <si>
    <t>Mitkof Middle School</t>
  </si>
  <si>
    <t>Petersburg High School</t>
  </si>
  <si>
    <t>Rae C. Stedman Elementary</t>
  </si>
  <si>
    <t>Saint Mary's School District Total</t>
  </si>
  <si>
    <t>Saint Mary's School District</t>
  </si>
  <si>
    <t>Elicarviscuar Elementary School</t>
  </si>
  <si>
    <t>Sitka School District Total</t>
  </si>
  <si>
    <t>Sitka School District</t>
  </si>
  <si>
    <t>Baranof Elementary</t>
  </si>
  <si>
    <t>Blatchley Middle School</t>
  </si>
  <si>
    <t>Keet Gooshi Heen Elementary</t>
  </si>
  <si>
    <t>Pacific High School</t>
  </si>
  <si>
    <t>Sitka High School</t>
  </si>
  <si>
    <t>Skagway School District Total</t>
  </si>
  <si>
    <t>Skagway School District</t>
  </si>
  <si>
    <t>Skagway School</t>
  </si>
  <si>
    <t>Southeast Island School District Total</t>
  </si>
  <si>
    <t>Southeast Island School District</t>
  </si>
  <si>
    <t>Edna Bay School</t>
  </si>
  <si>
    <t>Hollis School</t>
  </si>
  <si>
    <t>Howard Valentine Coffman Cove School</t>
  </si>
  <si>
    <t>Kasaan</t>
  </si>
  <si>
    <t>Naukati School</t>
  </si>
  <si>
    <t>Port Alexander School</t>
  </si>
  <si>
    <t>Port Protection School</t>
  </si>
  <si>
    <t>Thorne Bay School</t>
  </si>
  <si>
    <t>Whale Pass School</t>
  </si>
  <si>
    <t>Southwest Region School District Total</t>
  </si>
  <si>
    <t>Southwest Region School District</t>
  </si>
  <si>
    <t>Aleknagik School</t>
  </si>
  <si>
    <t>Chief Ivan Blunka School</t>
  </si>
  <si>
    <t>Clarks Point School</t>
  </si>
  <si>
    <t>Koliganek School</t>
  </si>
  <si>
    <t>Manokotak School</t>
  </si>
  <si>
    <t>Togiak School</t>
  </si>
  <si>
    <t>Twin Hills School</t>
  </si>
  <si>
    <t>William "Sonny" Nelson School</t>
  </si>
  <si>
    <t>Unalaska City School District Total</t>
  </si>
  <si>
    <t>Unalaska City School District</t>
  </si>
  <si>
    <t>Eagle's View Elementary School</t>
  </si>
  <si>
    <t>Unalaska Jr/Sr High School</t>
  </si>
  <si>
    <t>Valdez City School District Total</t>
  </si>
  <si>
    <t>Valdez City School District</t>
  </si>
  <si>
    <t>Hermon Hutchens Elementary</t>
  </si>
  <si>
    <t>Valdez High School</t>
  </si>
  <si>
    <t>Wrangell Public School District Total</t>
  </si>
  <si>
    <t>Wrangell Public School District</t>
  </si>
  <si>
    <t>Evergreen Elementary</t>
  </si>
  <si>
    <t>Stikine Middle School</t>
  </si>
  <si>
    <t>Wrangell High School</t>
  </si>
  <si>
    <t>Yakutat School District Total</t>
  </si>
  <si>
    <t>Yakutat School District</t>
  </si>
  <si>
    <t>Yukon Flats School District Total</t>
  </si>
  <si>
    <t>Yukon Flats School District</t>
  </si>
  <si>
    <t>Arctic Village School</t>
  </si>
  <si>
    <t>Circle School</t>
  </si>
  <si>
    <t>Cruikshank School</t>
  </si>
  <si>
    <t>Fort Yukon School</t>
  </si>
  <si>
    <t>John Fredson School</t>
  </si>
  <si>
    <t>Stevens Village School</t>
  </si>
  <si>
    <t>Tsuk Taih School</t>
  </si>
  <si>
    <t>Yukon-Koyukuk School District Total</t>
  </si>
  <si>
    <t>Yukon-Koyukuk School District</t>
  </si>
  <si>
    <t>Allakaket School</t>
  </si>
  <si>
    <t>Andrew K. Demoski School</t>
  </si>
  <si>
    <t>Kaltag School</t>
  </si>
  <si>
    <t>Merreline A Kangas School</t>
  </si>
  <si>
    <t>Minto School</t>
  </si>
  <si>
    <t>Yupiit School District Total</t>
  </si>
  <si>
    <t>Yupiit School District</t>
  </si>
  <si>
    <t>Akiachak School</t>
  </si>
  <si>
    <t>Akiak School</t>
  </si>
  <si>
    <t>Tuluksak School</t>
  </si>
  <si>
    <t>Dillingham Elementary School</t>
  </si>
  <si>
    <t>River City Academy</t>
  </si>
  <si>
    <t>Skyview Middle School</t>
  </si>
  <si>
    <t>Soldotna Montessori School</t>
  </si>
  <si>
    <t>George H. Gilson Jr. High School</t>
  </si>
  <si>
    <t xml:space="preserve">Hermon Hutchens Elementary
</t>
  </si>
  <si>
    <t>Mat-Su Day School</t>
  </si>
  <si>
    <t>Dick R. Kiunya Memorial Ayagina'ar Elitnaurvik</t>
  </si>
  <si>
    <t>Kuskokwim Learning Academy Bethel Alternative Boarding school</t>
  </si>
  <si>
    <t>June Nelson Elementary</t>
  </si>
  <si>
    <t>Hyder</t>
  </si>
  <si>
    <t xml:space="preserve"> </t>
  </si>
  <si>
    <t>Soldotna Prep 9</t>
  </si>
  <si>
    <t>Grand  Total</t>
  </si>
  <si>
    <t>Chignik Bay</t>
  </si>
  <si>
    <t>Delta Junction Jr./Sr. High School</t>
  </si>
  <si>
    <t>Montessori Public Alernative School</t>
  </si>
  <si>
    <t>Ketchikan Charter School</t>
  </si>
  <si>
    <t>Redington Jr./Sr. High School</t>
  </si>
  <si>
    <t xml:space="preserve">Dot Lake School-CEP                                </t>
  </si>
  <si>
    <t xml:space="preserve">Eagle Community School-CEP               </t>
  </si>
  <si>
    <t xml:space="preserve">Mentasta Lake School-CEP                        </t>
  </si>
  <si>
    <t xml:space="preserve">Tanacross School-CEP                              </t>
  </si>
  <si>
    <t xml:space="preserve">Tetlin School-CEP                                       </t>
  </si>
  <si>
    <t xml:space="preserve">Tok School-CEP                                         </t>
  </si>
  <si>
    <t xml:space="preserve">Walter Northway School-CEP                    </t>
  </si>
  <si>
    <t xml:space="preserve">Airport Heights Elementary-CEP                      </t>
  </si>
  <si>
    <t xml:space="preserve">Alaska Native Cultural Charter School-CEP     </t>
  </si>
  <si>
    <t xml:space="preserve">Bartlett High School-CEP                                 </t>
  </si>
  <si>
    <t xml:space="preserve">Baxter Elementary-CEP                                   </t>
  </si>
  <si>
    <t xml:space="preserve">Chester Valley Elementary-CEP                       </t>
  </si>
  <si>
    <t xml:space="preserve">Chinook Elementary-CEP                                </t>
  </si>
  <si>
    <t xml:space="preserve">Clark Middle School-CEP   </t>
  </si>
  <si>
    <t xml:space="preserve">Creekside Park Elementary-CEP  </t>
  </si>
  <si>
    <t xml:space="preserve">East High School-CEP  </t>
  </si>
  <si>
    <t xml:space="preserve">Fairview Elementary-CEP  </t>
  </si>
  <si>
    <t xml:space="preserve">Klatt Elementary-CEP  </t>
  </si>
  <si>
    <t xml:space="preserve">Lake Otis Elementary-CEP  </t>
  </si>
  <si>
    <t xml:space="preserve">Mountain View Elementary-CEP  </t>
  </si>
  <si>
    <t xml:space="preserve">Nicholas J. Begich Middle School-CEP  </t>
  </si>
  <si>
    <t xml:space="preserve">North Star Elementary-CEP  </t>
  </si>
  <si>
    <t xml:space="preserve">Muldoon Elementary-CEP  </t>
  </si>
  <si>
    <t xml:space="preserve">Northwood ABC-CEP  </t>
  </si>
  <si>
    <t xml:space="preserve">Nunaka Valley Elementary-CEP  </t>
  </si>
  <si>
    <t xml:space="preserve">Ptarmigan Elementary-CEP  </t>
  </si>
  <si>
    <t xml:space="preserve">Russian Jack Elementary-CEP  </t>
  </si>
  <si>
    <t xml:space="preserve">Susitna Elementary-CEP  </t>
  </si>
  <si>
    <t xml:space="preserve">Taku Elementary-CEP  </t>
  </si>
  <si>
    <t xml:space="preserve">Wendler Middle School-CEP  </t>
  </si>
  <si>
    <t xml:space="preserve">Whaley School-CEP  </t>
  </si>
  <si>
    <t xml:space="preserve">William Tyson Elementary-CEP  </t>
  </si>
  <si>
    <t xml:space="preserve">Williwaw Elementary-CEP  </t>
  </si>
  <si>
    <t xml:space="preserve">Willow Crest Elementary-CEP  </t>
  </si>
  <si>
    <t xml:space="preserve">Wonder Park Elementary-CEP  </t>
  </si>
  <si>
    <t xml:space="preserve">Charles R. Leask Sr. Middle School-CEP  </t>
  </si>
  <si>
    <t xml:space="preserve">Metlakatla High School-CEP  </t>
  </si>
  <si>
    <t xml:space="preserve">Richard Johnson Elementary-CEP  </t>
  </si>
  <si>
    <t xml:space="preserve">Dillingham Elementary-CEP  </t>
  </si>
  <si>
    <t xml:space="preserve">Dillingham Middle/High School-CEP  </t>
  </si>
  <si>
    <t xml:space="preserve">Hydaburg School-CEP  </t>
  </si>
  <si>
    <t xml:space="preserve">Kake Elementary &amp; High School-CEP  </t>
  </si>
  <si>
    <t xml:space="preserve">Chevak School-CEP  </t>
  </si>
  <si>
    <t xml:space="preserve">Aniak Jr/Sr High School-CEP  </t>
  </si>
  <si>
    <t xml:space="preserve">Auntie Mary Nicoli Elementary-CEP  </t>
  </si>
  <si>
    <t xml:space="preserve">Crow Village Sam School-CEP  </t>
  </si>
  <si>
    <t xml:space="preserve">George Morgan Sr. H.S.-CEP  </t>
  </si>
  <si>
    <t xml:space="preserve">Gusty Michael School-CEP  </t>
  </si>
  <si>
    <t xml:space="preserve">Jack Egnaty Sr. School-CEP  </t>
  </si>
  <si>
    <t xml:space="preserve">Johnnie John Sr. School-CEP  </t>
  </si>
  <si>
    <t xml:space="preserve">Joseph S. &amp; Olinga Gregory Elementary-CEP  </t>
  </si>
  <si>
    <t xml:space="preserve">Zackar Levi Elementary-CEP  </t>
  </si>
  <si>
    <t xml:space="preserve">Akiuk Memorial School-CEP  </t>
  </si>
  <si>
    <t xml:space="preserve">Akula Elitnaurvik School-CEP  </t>
  </si>
  <si>
    <t xml:space="preserve">Anna Tobeluk Memorial School-CEP  </t>
  </si>
  <si>
    <t xml:space="preserve">Ayaprun Elitnaurvik-CEP  </t>
  </si>
  <si>
    <t xml:space="preserve">Ayaprun School-CEP  </t>
  </si>
  <si>
    <t xml:space="preserve">Bethel Regional High School-CEP  </t>
  </si>
  <si>
    <t xml:space="preserve">Chaputnguak School-CEP  </t>
  </si>
  <si>
    <t xml:space="preserve">Chief Paul Memorial School-CEP  </t>
  </si>
  <si>
    <t xml:space="preserve">Dick R. Kiunya Memorial Ayagina'ar Elitnaurvik-CEP  </t>
  </si>
  <si>
    <t xml:space="preserve">Eek School-CEP  </t>
  </si>
  <si>
    <t xml:space="preserve">Gladys Jung Elementary-CEP  </t>
  </si>
  <si>
    <t xml:space="preserve">Joann A. Alexie Memorial School-CEP  </t>
  </si>
  <si>
    <t xml:space="preserve">Ket'acik/Aapalluk Memorial School-CEP  </t>
  </si>
  <si>
    <t xml:space="preserve">Kuinerrarmiut Elitnaurviat-CEP  </t>
  </si>
  <si>
    <t xml:space="preserve">Kuskokwim Learning Academy-CEP  </t>
  </si>
  <si>
    <t xml:space="preserve">Kwigillingok School-CEP  </t>
  </si>
  <si>
    <t xml:space="preserve">Lewis Angapak Memorial School-CEP  </t>
  </si>
  <si>
    <t xml:space="preserve">Mikelnguut Elitnaurviat-CEP  </t>
  </si>
  <si>
    <t xml:space="preserve">Negtemiut Elitnaurviat School-CEP  </t>
  </si>
  <si>
    <t xml:space="preserve">Nelson Island Area School-CEP  </t>
  </si>
  <si>
    <t xml:space="preserve">Nuniwarmiut School-CEP  </t>
  </si>
  <si>
    <t xml:space="preserve">Paul T. Albert Memorial School-CEP  </t>
  </si>
  <si>
    <t xml:space="preserve">Platinum School-CEP  </t>
  </si>
  <si>
    <t xml:space="preserve">Qugcuun Memorial School-CEP  </t>
  </si>
  <si>
    <t xml:space="preserve">Rocky Mountain School-CEP  </t>
  </si>
  <si>
    <t xml:space="preserve">William Miller Memorial School-CEP  </t>
  </si>
  <si>
    <t xml:space="preserve">Z. John Williams Memorial School-CEP  </t>
  </si>
  <si>
    <t xml:space="preserve">Alakanuk School-CEP  </t>
  </si>
  <si>
    <t xml:space="preserve">Emmonak School-CEP  </t>
  </si>
  <si>
    <t xml:space="preserve">Hooper Bay School-CEP  </t>
  </si>
  <si>
    <t xml:space="preserve">Ignatius Beans School-CEP  </t>
  </si>
  <si>
    <t xml:space="preserve">Kotlik School-CEP  </t>
  </si>
  <si>
    <t xml:space="preserve">Marshall School-CEP  </t>
  </si>
  <si>
    <t xml:space="preserve">Pilot Station School-CEP  </t>
  </si>
  <si>
    <t xml:space="preserve">Russian Mission School-CEP  </t>
  </si>
  <si>
    <t xml:space="preserve">Scammon Bay School-CEP  </t>
  </si>
  <si>
    <t xml:space="preserve">Big Lake Elementary-CEP  </t>
  </si>
  <si>
    <t xml:space="preserve">Burchell High School-CEP  </t>
  </si>
  <si>
    <t xml:space="preserve">Trapper Creek Elementary-CEP  </t>
  </si>
  <si>
    <t xml:space="preserve">Mt. Edgecumbe High School-CEP  </t>
  </si>
  <si>
    <t xml:space="preserve">Nome Elementary-CEP  </t>
  </si>
  <si>
    <t xml:space="preserve">Nome-Beltz Jr/Sr High-CEP  </t>
  </si>
  <si>
    <t xml:space="preserve">Alak School-CEP  </t>
  </si>
  <si>
    <t xml:space="preserve">Nunamiut School-CEP  </t>
  </si>
  <si>
    <t xml:space="preserve">Tikigaq School-CEP  </t>
  </si>
  <si>
    <t xml:space="preserve">Ambler School-CEP  </t>
  </si>
  <si>
    <t xml:space="preserve">Aqqaluk High/Noorvik Elementary-CEP  </t>
  </si>
  <si>
    <t xml:space="preserve">Buckland School-CEP  </t>
  </si>
  <si>
    <t xml:space="preserve">Davis-Ramoth School-CEP  </t>
  </si>
  <si>
    <t xml:space="preserve">Deering School-CEP  </t>
  </si>
  <si>
    <t xml:space="preserve">June Nelson Elementary-CEP  </t>
  </si>
  <si>
    <t xml:space="preserve">Kiana School-CEP  </t>
  </si>
  <si>
    <t xml:space="preserve">Kobuk School-CEP  </t>
  </si>
  <si>
    <t xml:space="preserve">McQueen School-CEP  </t>
  </si>
  <si>
    <t xml:space="preserve">Napaaqtugmiut School-CEP  </t>
  </si>
  <si>
    <t xml:space="preserve">Shungnak School-CEP  </t>
  </si>
  <si>
    <t xml:space="preserve">Elicarviscuar Elementary School-CEP  </t>
  </si>
  <si>
    <t xml:space="preserve">Aleknagik School-CEP  </t>
  </si>
  <si>
    <t xml:space="preserve">Chief Ivan Blunka School-CEP  </t>
  </si>
  <si>
    <t xml:space="preserve">Koliganek School-CEP  </t>
  </si>
  <si>
    <t xml:space="preserve">Manokotak School-CEP  </t>
  </si>
  <si>
    <t xml:space="preserve">Togiak School-CEP  </t>
  </si>
  <si>
    <t xml:space="preserve">Twin Hills School-CEP  </t>
  </si>
  <si>
    <t xml:space="preserve">William "Sonny" Nelson School-CEP  </t>
  </si>
  <si>
    <t xml:space="preserve">Arctic Village School-CEP  </t>
  </si>
  <si>
    <t xml:space="preserve">Circle School-CEP  </t>
  </si>
  <si>
    <t xml:space="preserve">Cruikshank School-CEP  </t>
  </si>
  <si>
    <t xml:space="preserve">Fort Yukon School-CEP  </t>
  </si>
  <si>
    <t xml:space="preserve">John Fredson School-CEP  </t>
  </si>
  <si>
    <t xml:space="preserve">Tsuk Taih School-CEP  </t>
  </si>
  <si>
    <t xml:space="preserve">Allakaket School-CEP  </t>
  </si>
  <si>
    <t xml:space="preserve">Andrew K. Demoski School-CEP  </t>
  </si>
  <si>
    <t xml:space="preserve">Kaltag School-CEP  </t>
  </si>
  <si>
    <t xml:space="preserve">Merreline A Kangas School-CEP  </t>
  </si>
  <si>
    <t xml:space="preserve">Minto School-CEP  </t>
  </si>
  <si>
    <t xml:space="preserve">Akiachak School-CEP  </t>
  </si>
  <si>
    <t xml:space="preserve">Akiak School-CEP  </t>
  </si>
  <si>
    <t xml:space="preserve">Tuluksak School-CEP  </t>
  </si>
  <si>
    <t>Barrow High School-Prov.</t>
  </si>
  <si>
    <t>Eben Hopson Middle School-Prov.</t>
  </si>
  <si>
    <t>Fred Ipalook Elementary-Prov.</t>
  </si>
  <si>
    <t>Harold Kaveolook School-Prov.</t>
  </si>
  <si>
    <t>Kali School-Prov.</t>
  </si>
  <si>
    <t>Kiita Learning Center (Barrow)-Prov.</t>
  </si>
  <si>
    <t>Meade River School-Prov.</t>
  </si>
  <si>
    <t>Nuiqsut Trapper School-Prov.</t>
  </si>
  <si>
    <t>Alaska Department of Education &amp; Early Development</t>
  </si>
  <si>
    <t>Child Nutrition Program</t>
  </si>
  <si>
    <t>Free and Reduced Price Meals Report</t>
  </si>
  <si>
    <t xml:space="preserve">Kotzebue Middle/High School-CEP  </t>
  </si>
  <si>
    <t>Bristol BayMiddle/High School - CEP</t>
  </si>
  <si>
    <t>Naknek Elementary School - CEP</t>
  </si>
  <si>
    <t>Hoonah Schools - CEP</t>
  </si>
  <si>
    <t>Blackwell School - CEP</t>
  </si>
  <si>
    <t>David Louis Memorial School - CEP</t>
  </si>
  <si>
    <t>Innoko River School - CEP</t>
  </si>
  <si>
    <t>Tokatna Community School - CEP</t>
  </si>
  <si>
    <t>Top of the Kuskokwim School - CEP</t>
  </si>
  <si>
    <t>Dena'ina Elementary School</t>
  </si>
  <si>
    <t>Alaska Gateway School District Total - CEP</t>
  </si>
  <si>
    <t>Abbott Loop Elementary - CEP</t>
  </si>
  <si>
    <t xml:space="preserve">Benson Secondary/S.E.A.R.C.H. - CEP              </t>
  </si>
  <si>
    <t>Central Middle School of Science - CEP</t>
  </si>
  <si>
    <t>College Gate Elementary - CEP</t>
  </si>
  <si>
    <t>Spring Hill Elementary - CEP</t>
  </si>
  <si>
    <t>Gladys Dart School</t>
  </si>
  <si>
    <t>Jimmy Huntington School</t>
  </si>
  <si>
    <t>Aniguiin School-CEP</t>
  </si>
  <si>
    <t>Anthony A. Andrews School-CEP</t>
  </si>
  <si>
    <t>Brevig Mission School-CEP</t>
  </si>
  <si>
    <t>Diomede School-CEP</t>
  </si>
  <si>
    <t>Gambell School-CEP</t>
  </si>
  <si>
    <t>Hogarth Kingeekuk Sr. Memorial School-CEP</t>
  </si>
  <si>
    <t>James C. Isabell School-CEP</t>
  </si>
  <si>
    <t>Koyuk-Malimiut School-CEP</t>
  </si>
  <si>
    <t>Martin L. Olson School-CEP</t>
  </si>
  <si>
    <t>Shaktoolik School-CEP</t>
  </si>
  <si>
    <t>Shishmaref School-CEP</t>
  </si>
  <si>
    <t>Tukurngailnguq School-CEP</t>
  </si>
  <si>
    <t>Unalakleet School-CEP</t>
  </si>
  <si>
    <t>Wales School-CEP</t>
  </si>
  <si>
    <t>White Mountain School-CEP</t>
  </si>
  <si>
    <t>Klukwan School - not on NSLP</t>
  </si>
  <si>
    <t>Tenakee Springs School - CLOSED</t>
  </si>
  <si>
    <t>Hollis School - CEP</t>
  </si>
  <si>
    <t>Howard Valentine Coffman Cove School - CEP</t>
  </si>
  <si>
    <t xml:space="preserve">Kasaan - CEP  </t>
  </si>
  <si>
    <t xml:space="preserve">Naukati School - CEP  </t>
  </si>
  <si>
    <t>Whale Pass School - CEP</t>
  </si>
  <si>
    <t>*Calculations based on CEP mulitpler (ISP x 1.6) to those sites approved</t>
  </si>
  <si>
    <t>Tudor Elementary - CEP</t>
  </si>
  <si>
    <t>Government Hill Elementary - CEP</t>
  </si>
  <si>
    <t xml:space="preserve">Sheldon Point School/Nunam Iqua-CEP  </t>
  </si>
  <si>
    <t>Program Year: 2018</t>
  </si>
  <si>
    <t>Avail School-CEP</t>
  </si>
  <si>
    <t>Badger Road Elementary-CLOSED</t>
  </si>
  <si>
    <t>Holy Cross School - CEP</t>
  </si>
  <si>
    <t>McGrath School- CEP</t>
  </si>
  <si>
    <t>Nikolaevsk School-CEP</t>
  </si>
  <si>
    <t>Ella B. Vernetti School-CEP</t>
  </si>
  <si>
    <t>Rampart School-CEP</t>
  </si>
  <si>
    <t>Johnny Oldman School-CEP</t>
  </si>
  <si>
    <t>Mt. Iliamna Elementary-CLOSED</t>
  </si>
  <si>
    <t>Tebughna School-CEP</t>
  </si>
  <si>
    <t>Nanwalek School-CEP</t>
  </si>
  <si>
    <t>Akhiok School-CEP</t>
  </si>
  <si>
    <t>Chiniak School-CEP</t>
  </si>
  <si>
    <t>Karluk School-CEP</t>
  </si>
  <si>
    <t>Larsen Bay School-CEP</t>
  </si>
  <si>
    <t>Old Harbor School-CEP</t>
  </si>
  <si>
    <t>Ouzinkie School-CEP</t>
  </si>
  <si>
    <t>Port Lions School-CEP</t>
  </si>
  <si>
    <t>Chignik Bay-CEP</t>
  </si>
  <si>
    <t>Chignik Lagoon School-CEP</t>
  </si>
  <si>
    <t>Chignik Lake School-CEP</t>
  </si>
  <si>
    <t>Igiugig School-CEP</t>
  </si>
  <si>
    <t>Kokhanok School-CEP</t>
  </si>
  <si>
    <t>Levelock School-CEP</t>
  </si>
  <si>
    <t>Meshik School-CEP</t>
  </si>
  <si>
    <t>Newhalen School-CEP</t>
  </si>
  <si>
    <t>Nondalton School-CEP</t>
  </si>
  <si>
    <t>Perryville School-CEP</t>
  </si>
  <si>
    <t>Pilot Point School-CEP</t>
  </si>
  <si>
    <t>Tanalian School-CEP</t>
  </si>
  <si>
    <t>Houston Middle School-CEP</t>
  </si>
  <si>
    <t>Iditarod Elementary-CEP</t>
  </si>
  <si>
    <t>Mat-Su Day School-CEP</t>
  </si>
  <si>
    <t>Meadow Lakes Elementary-CEP</t>
  </si>
  <si>
    <t>Tanaina Elementary-CEP</t>
  </si>
  <si>
    <t>Willow Elementary-CEP</t>
  </si>
  <si>
    <t>Midnight Sun Elementary</t>
  </si>
  <si>
    <t>National School Lunch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</si>
</sst>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104">
    <xf numFmtId="0" fontId="0" fillId="0" borderId="0" xfId="0"/>
    <xf numFmtId="0" fontId="0" fillId="0" borderId="3" xfId="0" applyBorder="1"/>
    <xf numFmtId="0" fontId="3" fillId="0" borderId="3" xfId="4" applyBorder="1"/>
    <xf numFmtId="0" fontId="3" fillId="0" borderId="3" xfId="4" applyBorder="1" applyAlignment="1">
      <alignment wrapText="1" readingOrder="1"/>
    </xf>
    <xf numFmtId="0" fontId="3" fillId="0" borderId="3" xfId="4" applyBorder="1" applyAlignment="1">
      <alignment horizontal="left" wrapText="1" readingOrder="1"/>
    </xf>
    <xf numFmtId="0" fontId="3" fillId="0" borderId="3" xfId="4" applyBorder="1" applyAlignment="1">
      <alignment horizontal="center" wrapText="1" readingOrder="1"/>
    </xf>
    <xf numFmtId="0" fontId="4" fillId="2" borderId="3" xfId="0" applyFont="1" applyFill="1" applyBorder="1"/>
    <xf numFmtId="0" fontId="0" fillId="2" borderId="3" xfId="0" applyFill="1" applyBorder="1"/>
    <xf numFmtId="164" fontId="0" fillId="2" borderId="3" xfId="1" applyNumberFormat="1" applyFont="1" applyFill="1" applyBorder="1"/>
    <xf numFmtId="9" fontId="0" fillId="2" borderId="3" xfId="2" applyFont="1" applyFill="1" applyBorder="1"/>
    <xf numFmtId="9" fontId="0" fillId="3" borderId="3" xfId="2" applyFont="1" applyFill="1" applyBorder="1"/>
    <xf numFmtId="0" fontId="4" fillId="3" borderId="3" xfId="0" applyFont="1" applyFill="1" applyBorder="1"/>
    <xf numFmtId="0" fontId="0" fillId="3" borderId="3" xfId="0" applyFill="1" applyBorder="1"/>
    <xf numFmtId="164" fontId="0" fillId="3" borderId="3" xfId="1" applyNumberFormat="1" applyFont="1" applyFill="1" applyBorder="1"/>
    <xf numFmtId="164" fontId="0" fillId="0" borderId="3" xfId="1" applyNumberFormat="1" applyFont="1" applyBorder="1"/>
    <xf numFmtId="9" fontId="0" fillId="0" borderId="3" xfId="2" applyFont="1" applyBorder="1"/>
    <xf numFmtId="0" fontId="3" fillId="4" borderId="3" xfId="4" applyFill="1" applyBorder="1" applyAlignment="1">
      <alignment horizontal="center" wrapText="1" readingOrder="1"/>
    </xf>
    <xf numFmtId="0" fontId="0" fillId="4" borderId="0" xfId="0" applyFill="1"/>
    <xf numFmtId="9" fontId="0" fillId="5" borderId="3" xfId="2" applyFont="1" applyFill="1" applyBorder="1"/>
    <xf numFmtId="9" fontId="0" fillId="0" borderId="3" xfId="2" applyFont="1" applyFill="1" applyBorder="1"/>
    <xf numFmtId="164" fontId="1" fillId="0" borderId="3" xfId="1" applyNumberFormat="1" applyFont="1" applyBorder="1"/>
    <xf numFmtId="0" fontId="5" fillId="0" borderId="0" xfId="0" applyFont="1"/>
    <xf numFmtId="9" fontId="5" fillId="0" borderId="0" xfId="2" applyFont="1"/>
    <xf numFmtId="0" fontId="6" fillId="0" borderId="4" xfId="4" applyFont="1" applyBorder="1"/>
    <xf numFmtId="0" fontId="6" fillId="0" borderId="4" xfId="4" applyFont="1" applyBorder="1" applyAlignment="1">
      <alignment wrapText="1" readingOrder="1"/>
    </xf>
    <xf numFmtId="0" fontId="6" fillId="0" borderId="4" xfId="4" applyFont="1" applyBorder="1" applyAlignment="1">
      <alignment horizontal="left" wrapText="1" readingOrder="1"/>
    </xf>
    <xf numFmtId="0" fontId="6" fillId="0" borderId="4" xfId="4" applyFont="1" applyBorder="1" applyAlignment="1">
      <alignment horizontal="center" wrapText="1" readingOrder="1"/>
    </xf>
    <xf numFmtId="0" fontId="6" fillId="4" borderId="4" xfId="4" applyFont="1" applyFill="1" applyBorder="1" applyAlignment="1">
      <alignment horizontal="center" wrapText="1" readingOrder="1"/>
    </xf>
    <xf numFmtId="0" fontId="5" fillId="2" borderId="3" xfId="0" applyFont="1" applyFill="1" applyBorder="1"/>
    <xf numFmtId="164" fontId="5" fillId="2" borderId="3" xfId="1" applyNumberFormat="1" applyFont="1" applyFill="1" applyBorder="1"/>
    <xf numFmtId="9" fontId="5" fillId="2" borderId="3" xfId="2" applyFont="1" applyFill="1" applyBorder="1"/>
    <xf numFmtId="3" fontId="5" fillId="2" borderId="3" xfId="0" applyNumberFormat="1" applyFont="1" applyFill="1" applyBorder="1"/>
    <xf numFmtId="0" fontId="7" fillId="3" borderId="3" xfId="0" applyFont="1" applyFill="1" applyBorder="1"/>
    <xf numFmtId="0" fontId="5" fillId="3" borderId="3" xfId="0" applyFont="1" applyFill="1" applyBorder="1"/>
    <xf numFmtId="164" fontId="5" fillId="3" borderId="3" xfId="1" applyNumberFormat="1" applyFont="1" applyFill="1" applyBorder="1"/>
    <xf numFmtId="9" fontId="5" fillId="3" borderId="3" xfId="2" applyFont="1" applyFill="1" applyBorder="1"/>
    <xf numFmtId="3" fontId="5" fillId="3" borderId="3" xfId="1" applyNumberFormat="1" applyFont="1" applyFill="1" applyBorder="1"/>
    <xf numFmtId="0" fontId="5" fillId="0" borderId="3" xfId="0" applyFont="1" applyBorder="1"/>
    <xf numFmtId="164" fontId="5" fillId="0" borderId="3" xfId="1" applyNumberFormat="1" applyFont="1" applyBorder="1"/>
    <xf numFmtId="9" fontId="5" fillId="0" borderId="3" xfId="2" applyFont="1" applyBorder="1"/>
    <xf numFmtId="9" fontId="5" fillId="5" borderId="3" xfId="2" applyFont="1" applyFill="1" applyBorder="1"/>
    <xf numFmtId="9" fontId="5" fillId="0" borderId="0" xfId="2" applyNumberFormat="1" applyFont="1"/>
    <xf numFmtId="0" fontId="5" fillId="0" borderId="0" xfId="2" applyNumberFormat="1" applyFont="1"/>
    <xf numFmtId="10" fontId="5" fillId="0" borderId="0" xfId="2" applyNumberFormat="1" applyFont="1"/>
    <xf numFmtId="3" fontId="5" fillId="0" borderId="3" xfId="0" applyNumberFormat="1" applyFont="1" applyBorder="1"/>
    <xf numFmtId="1" fontId="5" fillId="3" borderId="3" xfId="2" applyNumberFormat="1" applyFont="1" applyFill="1" applyBorder="1"/>
    <xf numFmtId="0" fontId="5" fillId="0" borderId="0" xfId="0" applyFont="1" applyFill="1"/>
    <xf numFmtId="9" fontId="5" fillId="0" borderId="0" xfId="2" applyFont="1" applyFill="1"/>
    <xf numFmtId="0" fontId="5" fillId="0" borderId="3" xfId="0" applyFont="1" applyFill="1" applyBorder="1"/>
    <xf numFmtId="164" fontId="5" fillId="0" borderId="3" xfId="1" applyNumberFormat="1" applyFont="1" applyFill="1" applyBorder="1"/>
    <xf numFmtId="9" fontId="5" fillId="0" borderId="3" xfId="2" applyFont="1" applyFill="1" applyBorder="1"/>
    <xf numFmtId="3" fontId="5" fillId="0" borderId="0" xfId="0" applyNumberFormat="1" applyFont="1"/>
    <xf numFmtId="3" fontId="5" fillId="3" borderId="3" xfId="0" applyNumberFormat="1" applyFont="1" applyFill="1" applyBorder="1"/>
    <xf numFmtId="0" fontId="5" fillId="4" borderId="3" xfId="0" applyFont="1" applyFill="1" applyBorder="1"/>
    <xf numFmtId="164" fontId="5" fillId="4" borderId="3" xfId="1" applyNumberFormat="1" applyFont="1" applyFill="1" applyBorder="1"/>
    <xf numFmtId="9" fontId="5" fillId="4" borderId="3" xfId="2" applyFont="1" applyFill="1" applyBorder="1"/>
    <xf numFmtId="3" fontId="5" fillId="4" borderId="3" xfId="1" applyNumberFormat="1" applyFont="1" applyFill="1" applyBorder="1"/>
    <xf numFmtId="0" fontId="5" fillId="4" borderId="0" xfId="0" applyFont="1" applyFill="1"/>
    <xf numFmtId="9" fontId="5" fillId="4" borderId="0" xfId="2" applyFont="1" applyFill="1"/>
    <xf numFmtId="0" fontId="5" fillId="0" borderId="3" xfId="0" applyFont="1" applyBorder="1" applyAlignment="1">
      <alignment vertical="center" wrapText="1"/>
    </xf>
    <xf numFmtId="3" fontId="5" fillId="4" borderId="3" xfId="0" applyNumberFormat="1" applyFont="1" applyFill="1" applyBorder="1"/>
    <xf numFmtId="9" fontId="5" fillId="0" borderId="0" xfId="0" applyNumberFormat="1" applyFont="1"/>
    <xf numFmtId="0" fontId="8" fillId="0" borderId="0" xfId="0" applyFont="1"/>
    <xf numFmtId="9" fontId="8" fillId="0" borderId="0" xfId="2" applyFont="1"/>
    <xf numFmtId="0" fontId="9" fillId="0" borderId="0" xfId="0" applyFont="1"/>
    <xf numFmtId="9" fontId="9" fillId="0" borderId="0" xfId="2" applyFont="1"/>
    <xf numFmtId="3" fontId="10" fillId="0" borderId="3" xfId="1" applyNumberFormat="1" applyFont="1" applyFill="1" applyBorder="1" applyAlignment="1">
      <alignment horizontal="right" vertical="top" wrapText="1"/>
    </xf>
    <xf numFmtId="0" fontId="10" fillId="0" borderId="3" xfId="0" applyNumberFormat="1" applyFont="1" applyFill="1" applyBorder="1" applyAlignment="1">
      <alignment horizontal="right" vertical="top" wrapText="1"/>
    </xf>
    <xf numFmtId="3" fontId="10" fillId="0" borderId="3" xfId="0" applyNumberFormat="1" applyFont="1" applyFill="1" applyBorder="1" applyAlignment="1">
      <alignment horizontal="right" vertical="top" wrapText="1"/>
    </xf>
    <xf numFmtId="0" fontId="5" fillId="0" borderId="0" xfId="0" applyFont="1" applyBorder="1"/>
    <xf numFmtId="9" fontId="5" fillId="0" borderId="0" xfId="2" applyFont="1" applyBorder="1"/>
    <xf numFmtId="0" fontId="5" fillId="0" borderId="5" xfId="0" applyFont="1" applyBorder="1"/>
    <xf numFmtId="0" fontId="5" fillId="0" borderId="6" xfId="0" applyFont="1" applyBorder="1"/>
    <xf numFmtId="0" fontId="6" fillId="0" borderId="8" xfId="4" applyFont="1" applyBorder="1"/>
    <xf numFmtId="9" fontId="6" fillId="0" borderId="9" xfId="4" applyNumberFormat="1" applyFont="1" applyBorder="1" applyAlignment="1">
      <alignment horizontal="center" wrapText="1" readingOrder="1"/>
    </xf>
    <xf numFmtId="0" fontId="7" fillId="2" borderId="10" xfId="0" applyFont="1" applyFill="1" applyBorder="1"/>
    <xf numFmtId="9" fontId="5" fillId="2" borderId="11" xfId="2" applyNumberFormat="1" applyFont="1" applyFill="1" applyBorder="1"/>
    <xf numFmtId="0" fontId="7" fillId="3" borderId="10" xfId="0" applyFont="1" applyFill="1" applyBorder="1"/>
    <xf numFmtId="9" fontId="5" fillId="3" borderId="11" xfId="2" applyNumberFormat="1" applyFont="1" applyFill="1" applyBorder="1"/>
    <xf numFmtId="0" fontId="5" fillId="0" borderId="10" xfId="0" applyFont="1" applyBorder="1"/>
    <xf numFmtId="9" fontId="5" fillId="5" borderId="11" xfId="2" applyNumberFormat="1" applyFont="1" applyFill="1" applyBorder="1"/>
    <xf numFmtId="0" fontId="5" fillId="0" borderId="10" xfId="0" applyFont="1" applyFill="1" applyBorder="1"/>
    <xf numFmtId="3" fontId="5" fillId="0" borderId="0" xfId="0" applyNumberFormat="1" applyFont="1" applyBorder="1"/>
    <xf numFmtId="0" fontId="5" fillId="4" borderId="10" xfId="0" applyFont="1" applyFill="1" applyBorder="1"/>
    <xf numFmtId="0" fontId="5" fillId="0" borderId="10" xfId="0" applyFont="1" applyBorder="1" applyAlignment="1">
      <alignment vertical="top"/>
    </xf>
    <xf numFmtId="0" fontId="5" fillId="0" borderId="12" xfId="0" applyFont="1" applyBorder="1"/>
    <xf numFmtId="0" fontId="5" fillId="0" borderId="13" xfId="0" applyFont="1" applyBorder="1"/>
    <xf numFmtId="164" fontId="5" fillId="0" borderId="13" xfId="1" applyNumberFormat="1" applyFont="1" applyBorder="1"/>
    <xf numFmtId="9" fontId="5" fillId="0" borderId="13" xfId="2" applyFont="1" applyBorder="1"/>
    <xf numFmtId="9" fontId="5" fillId="5" borderId="13" xfId="2" applyFont="1" applyFill="1" applyBorder="1"/>
    <xf numFmtId="3" fontId="5" fillId="0" borderId="13" xfId="0" applyNumberFormat="1" applyFont="1" applyBorder="1"/>
    <xf numFmtId="9" fontId="5" fillId="5" borderId="14" xfId="2" applyNumberFormat="1" applyFont="1" applyFill="1" applyBorder="1"/>
    <xf numFmtId="0" fontId="5" fillId="0" borderId="15" xfId="0" applyFont="1" applyBorder="1"/>
    <xf numFmtId="1" fontId="10" fillId="0" borderId="3" xfId="0" applyNumberFormat="1" applyFont="1" applyFill="1" applyBorder="1" applyAlignment="1">
      <alignment horizontal="right" vertical="top" wrapText="1"/>
    </xf>
    <xf numFmtId="3" fontId="10" fillId="3" borderId="3" xfId="0" applyNumberFormat="1" applyFont="1" applyFill="1" applyBorder="1" applyAlignment="1">
      <alignment horizontal="right" vertical="top" wrapText="1"/>
    </xf>
    <xf numFmtId="10" fontId="5" fillId="5" borderId="11" xfId="2" applyNumberFormat="1" applyFont="1" applyFill="1" applyBorder="1"/>
    <xf numFmtId="10" fontId="5" fillId="3" borderId="11" xfId="2" applyNumberFormat="1" applyFont="1" applyFill="1" applyBorder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6" xfId="3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2" fillId="0" borderId="3" xfId="3" applyBorder="1" applyAlignment="1">
      <alignment horizontal="center"/>
    </xf>
  </cellXfs>
  <cellStyles count="5">
    <cellStyle name="Comma" xfId="1" builtinId="3"/>
    <cellStyle name="Heading 2" xfId="3" builtinId="17"/>
    <cellStyle name="Heading 3" xfId="4" builtinId="1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  <color rgb="FFFFCC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83"/>
  <sheetViews>
    <sheetView tabSelected="1" zoomScale="85" zoomScaleNormal="8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Q425" sqref="Q425"/>
    </sheetView>
  </sheetViews>
  <sheetFormatPr defaultColWidth="0" defaultRowHeight="15.6" zeroHeight="1" x14ac:dyDescent="0.3"/>
  <cols>
    <col min="1" max="1" width="47.33203125" style="21" bestFit="1" customWidth="1"/>
    <col min="2" max="2" width="49.33203125" style="21" customWidth="1"/>
    <col min="3" max="3" width="7.5546875" style="21" hidden="1" customWidth="1"/>
    <col min="4" max="4" width="8.33203125" style="21" hidden="1" customWidth="1"/>
    <col min="5" max="5" width="8.5546875" style="21" hidden="1" customWidth="1"/>
    <col min="6" max="6" width="6.6640625" style="21" hidden="1" customWidth="1"/>
    <col min="7" max="7" width="7.5546875" style="21" hidden="1" customWidth="1"/>
    <col min="8" max="8" width="8.33203125" style="21" hidden="1" customWidth="1"/>
    <col min="9" max="9" width="8.5546875" style="21" hidden="1" customWidth="1"/>
    <col min="10" max="10" width="6.6640625" style="21" hidden="1" customWidth="1"/>
    <col min="11" max="11" width="27.6640625" style="21" hidden="1" customWidth="1"/>
    <col min="12" max="12" width="0.88671875" style="21" hidden="1" customWidth="1"/>
    <col min="13" max="13" width="8.88671875" style="51" customWidth="1"/>
    <col min="14" max="14" width="10.109375" style="51" customWidth="1"/>
    <col min="15" max="15" width="10.88671875" style="51" customWidth="1"/>
    <col min="16" max="16" width="9.6640625" style="61" bestFit="1" customWidth="1"/>
    <col min="17" max="17" width="8.88671875" style="21" customWidth="1"/>
    <col min="18" max="18" width="8.88671875" style="22" hidden="1" customWidth="1"/>
    <col min="19" max="19" width="10" style="21" hidden="1" customWidth="1"/>
    <col min="20" max="20" width="0" style="22" hidden="1" customWidth="1"/>
    <col min="21" max="16384" width="8.88671875" style="21" hidden="1"/>
  </cols>
  <sheetData>
    <row r="1" spans="1:20" s="62" customFormat="1" ht="18" x14ac:dyDescent="0.35">
      <c r="A1" s="97" t="s">
        <v>672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R1" s="63"/>
      <c r="T1" s="63"/>
    </row>
    <row r="2" spans="1:20" s="62" customFormat="1" ht="18" x14ac:dyDescent="0.35">
      <c r="A2" s="97" t="s">
        <v>673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R2" s="63"/>
      <c r="T2" s="63"/>
    </row>
    <row r="3" spans="1:20" s="62" customFormat="1" ht="18" x14ac:dyDescent="0.35">
      <c r="A3" s="97" t="s">
        <v>757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R3" s="63"/>
      <c r="T3" s="63"/>
    </row>
    <row r="4" spans="1:20" s="62" customFormat="1" ht="18" x14ac:dyDescent="0.35">
      <c r="A4" s="97" t="s">
        <v>674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R4" s="63"/>
      <c r="T4" s="63"/>
    </row>
    <row r="5" spans="1:20" s="62" customFormat="1" ht="18" x14ac:dyDescent="0.35">
      <c r="A5" s="97" t="s">
        <v>719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R5" s="63"/>
      <c r="T5" s="63"/>
    </row>
    <row r="6" spans="1:20" s="64" customFormat="1" ht="18.600000000000001" thickBot="1" x14ac:dyDescent="0.4">
      <c r="A6" s="98" t="s">
        <v>715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R6" s="65"/>
      <c r="T6" s="65"/>
    </row>
    <row r="7" spans="1:20" s="69" customFormat="1" x14ac:dyDescent="0.3">
      <c r="A7" s="71"/>
      <c r="B7" s="72"/>
      <c r="C7" s="99" t="s">
        <v>0</v>
      </c>
      <c r="D7" s="99"/>
      <c r="E7" s="99"/>
      <c r="F7" s="99"/>
      <c r="G7" s="99" t="s">
        <v>1</v>
      </c>
      <c r="H7" s="99"/>
      <c r="I7" s="99"/>
      <c r="J7" s="99"/>
      <c r="K7" s="72"/>
      <c r="L7" s="72"/>
      <c r="M7" s="100">
        <v>2018</v>
      </c>
      <c r="N7" s="100"/>
      <c r="O7" s="100"/>
      <c r="P7" s="101"/>
      <c r="R7" s="70"/>
      <c r="T7" s="70"/>
    </row>
    <row r="8" spans="1:20" ht="31.2" x14ac:dyDescent="0.3">
      <c r="A8" s="73" t="s">
        <v>3</v>
      </c>
      <c r="B8" s="23" t="s">
        <v>4</v>
      </c>
      <c r="C8" s="24" t="s">
        <v>5</v>
      </c>
      <c r="D8" s="24" t="s">
        <v>6</v>
      </c>
      <c r="E8" s="25" t="s">
        <v>7</v>
      </c>
      <c r="F8" s="26" t="s">
        <v>8</v>
      </c>
      <c r="G8" s="24" t="s">
        <v>5</v>
      </c>
      <c r="H8" s="24" t="s">
        <v>6</v>
      </c>
      <c r="I8" s="25" t="s">
        <v>7</v>
      </c>
      <c r="J8" s="27" t="s">
        <v>8</v>
      </c>
      <c r="K8" s="23" t="s">
        <v>3</v>
      </c>
      <c r="L8" s="23" t="s">
        <v>4</v>
      </c>
      <c r="M8" s="24" t="s">
        <v>5</v>
      </c>
      <c r="N8" s="24" t="s">
        <v>6</v>
      </c>
      <c r="O8" s="25" t="s">
        <v>7</v>
      </c>
      <c r="P8" s="74" t="s">
        <v>8</v>
      </c>
    </row>
    <row r="9" spans="1:20" x14ac:dyDescent="0.3">
      <c r="A9" s="75" t="s">
        <v>9</v>
      </c>
      <c r="B9" s="28"/>
      <c r="C9" s="29">
        <v>44424</v>
      </c>
      <c r="D9" s="29">
        <v>8100</v>
      </c>
      <c r="E9" s="29">
        <v>119523</v>
      </c>
      <c r="F9" s="30">
        <v>0.4394468010341106</v>
      </c>
      <c r="G9" s="29">
        <v>45510</v>
      </c>
      <c r="H9" s="29">
        <v>7862</v>
      </c>
      <c r="I9" s="29">
        <v>116121</v>
      </c>
      <c r="J9" s="30">
        <v>0.45962401288311333</v>
      </c>
      <c r="K9" s="28" t="s">
        <v>528</v>
      </c>
      <c r="L9" s="28"/>
      <c r="M9" s="31">
        <f>M10+M18+M103+M107+M123+M126+M131+M133+M136+M139+M143+M146+M180+M184+M186+M188+M190+M198+M212+M214+M216+M252+M261+M263+M277+M287+M300+M328+M339+M377+M379+M381+M384+M396+M409+M413+M415+M421+M430+M439+M442+M446+M453+M464</f>
        <v>55013.254000000001</v>
      </c>
      <c r="N9" s="31">
        <f t="shared" ref="N9:O9" si="0">N10+N18+N103+N107+N123+N126+N131+N133+N136+N139+N143+N146+N180+N184+N186+N188+N190+N198+N212+N214+N216+N252+N261+N263+N277+N287+N300+N328+N339+N377+N379+N381+N384+N396+N409+N413+N415+N421+N430+N439+N442+N446+N453+N464</f>
        <v>4891</v>
      </c>
      <c r="O9" s="31">
        <f t="shared" si="0"/>
        <v>114799</v>
      </c>
      <c r="P9" s="76">
        <f t="shared" ref="P9:P69" si="1">(M9+N9)/O9</f>
        <v>0.52181860469167851</v>
      </c>
    </row>
    <row r="10" spans="1:20" x14ac:dyDescent="0.3">
      <c r="A10" s="77" t="s">
        <v>685</v>
      </c>
      <c r="B10" s="33"/>
      <c r="C10" s="34">
        <v>258</v>
      </c>
      <c r="D10" s="34">
        <v>34</v>
      </c>
      <c r="E10" s="34">
        <v>343</v>
      </c>
      <c r="F10" s="35">
        <v>0.85131195335276966</v>
      </c>
      <c r="G10" s="34">
        <v>260</v>
      </c>
      <c r="H10" s="34">
        <v>26</v>
      </c>
      <c r="I10" s="34">
        <v>322</v>
      </c>
      <c r="J10" s="35">
        <v>0.88819875776397517</v>
      </c>
      <c r="K10" s="32" t="s">
        <v>10</v>
      </c>
      <c r="L10" s="33"/>
      <c r="M10" s="36">
        <f>SUM(M11:M17)</f>
        <v>346.81690000000003</v>
      </c>
      <c r="N10" s="36">
        <f>SUM(N11:N17)</f>
        <v>0</v>
      </c>
      <c r="O10" s="36">
        <f>SUM(O11:O17)</f>
        <v>364</v>
      </c>
      <c r="P10" s="78">
        <f t="shared" si="1"/>
        <v>0.95279368131868136</v>
      </c>
    </row>
    <row r="11" spans="1:20" x14ac:dyDescent="0.3">
      <c r="A11" s="79" t="s">
        <v>11</v>
      </c>
      <c r="B11" s="37" t="s">
        <v>534</v>
      </c>
      <c r="C11" s="38">
        <v>9</v>
      </c>
      <c r="D11" s="38">
        <v>1</v>
      </c>
      <c r="E11" s="38">
        <v>10</v>
      </c>
      <c r="F11" s="39">
        <v>1</v>
      </c>
      <c r="G11" s="38">
        <v>9</v>
      </c>
      <c r="H11" s="38">
        <v>1</v>
      </c>
      <c r="I11" s="38">
        <v>10</v>
      </c>
      <c r="J11" s="40">
        <v>1</v>
      </c>
      <c r="K11" s="37" t="s">
        <v>11</v>
      </c>
      <c r="L11" s="37" t="s">
        <v>12</v>
      </c>
      <c r="M11" s="66">
        <f>O11*0.5333</f>
        <v>5.3330000000000002</v>
      </c>
      <c r="N11" s="67">
        <v>0</v>
      </c>
      <c r="O11" s="67">
        <v>10</v>
      </c>
      <c r="P11" s="95">
        <f t="shared" si="1"/>
        <v>0.5333</v>
      </c>
      <c r="R11" s="41"/>
      <c r="S11" s="42"/>
      <c r="T11" s="41"/>
    </row>
    <row r="12" spans="1:20" x14ac:dyDescent="0.3">
      <c r="A12" s="79" t="s">
        <v>11</v>
      </c>
      <c r="B12" s="37" t="s">
        <v>535</v>
      </c>
      <c r="C12" s="38">
        <v>20</v>
      </c>
      <c r="D12" s="38">
        <v>3</v>
      </c>
      <c r="E12" s="38">
        <v>25</v>
      </c>
      <c r="F12" s="39">
        <v>0.92</v>
      </c>
      <c r="G12" s="38">
        <v>16</v>
      </c>
      <c r="H12" s="38">
        <v>3</v>
      </c>
      <c r="I12" s="38">
        <v>20</v>
      </c>
      <c r="J12" s="40">
        <v>0.95</v>
      </c>
      <c r="K12" s="37" t="s">
        <v>11</v>
      </c>
      <c r="L12" s="37" t="s">
        <v>13</v>
      </c>
      <c r="M12" s="66">
        <f>O12*0.56</f>
        <v>14.560000000000002</v>
      </c>
      <c r="N12" s="67">
        <v>0</v>
      </c>
      <c r="O12" s="67">
        <v>26</v>
      </c>
      <c r="P12" s="95">
        <f t="shared" si="1"/>
        <v>0.56000000000000005</v>
      </c>
      <c r="R12" s="43"/>
      <c r="T12" s="41"/>
    </row>
    <row r="13" spans="1:20" x14ac:dyDescent="0.3">
      <c r="A13" s="79" t="s">
        <v>11</v>
      </c>
      <c r="B13" s="37" t="s">
        <v>536</v>
      </c>
      <c r="C13" s="38">
        <v>33</v>
      </c>
      <c r="D13" s="38">
        <v>0</v>
      </c>
      <c r="E13" s="38">
        <v>33</v>
      </c>
      <c r="F13" s="39">
        <v>1</v>
      </c>
      <c r="G13" s="38">
        <v>35</v>
      </c>
      <c r="H13" s="38">
        <v>0</v>
      </c>
      <c r="I13" s="38">
        <v>35</v>
      </c>
      <c r="J13" s="40">
        <v>1</v>
      </c>
      <c r="K13" s="37" t="s">
        <v>11</v>
      </c>
      <c r="L13" s="37" t="s">
        <v>14</v>
      </c>
      <c r="M13" s="66">
        <v>35</v>
      </c>
      <c r="N13" s="67">
        <v>0</v>
      </c>
      <c r="O13" s="67">
        <v>35</v>
      </c>
      <c r="P13" s="80">
        <f t="shared" si="1"/>
        <v>1</v>
      </c>
      <c r="R13" s="43"/>
      <c r="T13" s="41"/>
    </row>
    <row r="14" spans="1:20" x14ac:dyDescent="0.3">
      <c r="A14" s="79" t="s">
        <v>11</v>
      </c>
      <c r="B14" s="37" t="s">
        <v>537</v>
      </c>
      <c r="C14" s="38">
        <v>12</v>
      </c>
      <c r="D14" s="38">
        <v>1</v>
      </c>
      <c r="E14" s="38">
        <v>14</v>
      </c>
      <c r="F14" s="39">
        <v>0.9285714285714286</v>
      </c>
      <c r="G14" s="38">
        <v>12</v>
      </c>
      <c r="H14" s="38">
        <v>1</v>
      </c>
      <c r="I14" s="38">
        <v>14</v>
      </c>
      <c r="J14" s="40">
        <v>0.9285714285714286</v>
      </c>
      <c r="K14" s="37" t="s">
        <v>11</v>
      </c>
      <c r="L14" s="37" t="s">
        <v>15</v>
      </c>
      <c r="M14" s="66">
        <v>12</v>
      </c>
      <c r="N14" s="67">
        <v>0</v>
      </c>
      <c r="O14" s="67">
        <v>12</v>
      </c>
      <c r="P14" s="80">
        <f t="shared" si="1"/>
        <v>1</v>
      </c>
      <c r="R14" s="43"/>
      <c r="T14" s="41"/>
    </row>
    <row r="15" spans="1:20" x14ac:dyDescent="0.3">
      <c r="A15" s="79" t="s">
        <v>11</v>
      </c>
      <c r="B15" s="37" t="s">
        <v>538</v>
      </c>
      <c r="C15" s="38">
        <v>38</v>
      </c>
      <c r="D15" s="38">
        <v>0</v>
      </c>
      <c r="E15" s="38">
        <v>38</v>
      </c>
      <c r="F15" s="39">
        <v>1</v>
      </c>
      <c r="G15" s="38">
        <v>33</v>
      </c>
      <c r="H15" s="38">
        <v>0</v>
      </c>
      <c r="I15" s="38">
        <v>33</v>
      </c>
      <c r="J15" s="40">
        <v>1</v>
      </c>
      <c r="K15" s="37" t="s">
        <v>11</v>
      </c>
      <c r="L15" s="37" t="s">
        <v>16</v>
      </c>
      <c r="M15" s="66">
        <v>30</v>
      </c>
      <c r="N15" s="67">
        <v>0</v>
      </c>
      <c r="O15" s="67">
        <v>30</v>
      </c>
      <c r="P15" s="80">
        <f t="shared" si="1"/>
        <v>1</v>
      </c>
      <c r="R15" s="43"/>
      <c r="T15" s="41"/>
    </row>
    <row r="16" spans="1:20" x14ac:dyDescent="0.3">
      <c r="A16" s="79" t="s">
        <v>11</v>
      </c>
      <c r="B16" s="37" t="s">
        <v>539</v>
      </c>
      <c r="C16" s="38">
        <v>107</v>
      </c>
      <c r="D16" s="38">
        <v>25</v>
      </c>
      <c r="E16" s="38">
        <v>178</v>
      </c>
      <c r="F16" s="39">
        <v>0.7415730337078652</v>
      </c>
      <c r="G16" s="38">
        <v>114</v>
      </c>
      <c r="H16" s="38">
        <v>17</v>
      </c>
      <c r="I16" s="38">
        <v>162</v>
      </c>
      <c r="J16" s="40">
        <v>0.80864197530864201</v>
      </c>
      <c r="K16" s="37" t="s">
        <v>11</v>
      </c>
      <c r="L16" s="37" t="s">
        <v>17</v>
      </c>
      <c r="M16" s="66">
        <f>O16*0.9949</f>
        <v>209.9239</v>
      </c>
      <c r="N16" s="67">
        <v>0</v>
      </c>
      <c r="O16" s="67">
        <v>211</v>
      </c>
      <c r="P16" s="95">
        <f t="shared" si="1"/>
        <v>0.99490000000000001</v>
      </c>
      <c r="R16" s="43"/>
      <c r="T16" s="41"/>
    </row>
    <row r="17" spans="1:20" x14ac:dyDescent="0.3">
      <c r="A17" s="79" t="s">
        <v>11</v>
      </c>
      <c r="B17" s="37" t="s">
        <v>540</v>
      </c>
      <c r="C17" s="38">
        <v>39</v>
      </c>
      <c r="D17" s="38">
        <v>4</v>
      </c>
      <c r="E17" s="38">
        <v>45</v>
      </c>
      <c r="F17" s="39">
        <v>0.9555555555555556</v>
      </c>
      <c r="G17" s="38">
        <v>41</v>
      </c>
      <c r="H17" s="38">
        <v>4</v>
      </c>
      <c r="I17" s="38">
        <v>48</v>
      </c>
      <c r="J17" s="40">
        <v>0.9375</v>
      </c>
      <c r="K17" s="37" t="s">
        <v>11</v>
      </c>
      <c r="L17" s="37" t="s">
        <v>18</v>
      </c>
      <c r="M17" s="66">
        <v>40</v>
      </c>
      <c r="N17" s="67">
        <v>0</v>
      </c>
      <c r="O17" s="67">
        <v>40</v>
      </c>
      <c r="P17" s="80">
        <f t="shared" si="1"/>
        <v>1</v>
      </c>
      <c r="R17" s="43"/>
      <c r="T17" s="41"/>
    </row>
    <row r="18" spans="1:20" x14ac:dyDescent="0.3">
      <c r="A18" s="77" t="s">
        <v>23</v>
      </c>
      <c r="B18" s="33"/>
      <c r="C18" s="34">
        <v>16605</v>
      </c>
      <c r="D18" s="34">
        <v>3142</v>
      </c>
      <c r="E18" s="34">
        <v>49501</v>
      </c>
      <c r="F18" s="35">
        <v>0.39892123391446638</v>
      </c>
      <c r="G18" s="34">
        <v>16947</v>
      </c>
      <c r="H18" s="34">
        <v>3122</v>
      </c>
      <c r="I18" s="34">
        <v>46281</v>
      </c>
      <c r="J18" s="35">
        <v>0.43363367256541563</v>
      </c>
      <c r="K18" s="32" t="s">
        <v>23</v>
      </c>
      <c r="L18" s="33"/>
      <c r="M18" s="36">
        <f>SUM(M19:M102)</f>
        <v>21096.895000000004</v>
      </c>
      <c r="N18" s="36">
        <f>SUM(N19:N102)</f>
        <v>1333</v>
      </c>
      <c r="O18" s="36">
        <f>SUM(O19:O102)</f>
        <v>44643</v>
      </c>
      <c r="P18" s="78">
        <f t="shared" si="1"/>
        <v>0.50242804023027132</v>
      </c>
    </row>
    <row r="19" spans="1:20" x14ac:dyDescent="0.3">
      <c r="A19" s="79" t="s">
        <v>24</v>
      </c>
      <c r="B19" s="37" t="s">
        <v>686</v>
      </c>
      <c r="C19" s="38">
        <v>171</v>
      </c>
      <c r="D19" s="38">
        <v>27</v>
      </c>
      <c r="E19" s="38">
        <v>396</v>
      </c>
      <c r="F19" s="39">
        <v>0.5</v>
      </c>
      <c r="G19" s="38">
        <v>194</v>
      </c>
      <c r="H19" s="38">
        <v>32</v>
      </c>
      <c r="I19" s="38">
        <v>398</v>
      </c>
      <c r="J19" s="40">
        <v>0.56783919597989951</v>
      </c>
      <c r="K19" s="37" t="s">
        <v>24</v>
      </c>
      <c r="L19" s="37" t="s">
        <v>25</v>
      </c>
      <c r="M19" s="93">
        <f>O19*0.687</f>
        <v>227.39700000000002</v>
      </c>
      <c r="N19" s="67">
        <v>0</v>
      </c>
      <c r="O19" s="67">
        <v>331</v>
      </c>
      <c r="P19" s="95">
        <f t="shared" si="1"/>
        <v>0.68700000000000006</v>
      </c>
    </row>
    <row r="20" spans="1:20" x14ac:dyDescent="0.3">
      <c r="A20" s="79" t="s">
        <v>24</v>
      </c>
      <c r="B20" s="37" t="s">
        <v>541</v>
      </c>
      <c r="C20" s="38">
        <v>232</v>
      </c>
      <c r="D20" s="38">
        <v>23</v>
      </c>
      <c r="E20" s="38">
        <v>329</v>
      </c>
      <c r="F20" s="39">
        <v>0.77507598784194531</v>
      </c>
      <c r="G20" s="38">
        <v>252</v>
      </c>
      <c r="H20" s="38">
        <v>28</v>
      </c>
      <c r="I20" s="38">
        <v>327</v>
      </c>
      <c r="J20" s="40">
        <v>0.85626911314984711</v>
      </c>
      <c r="K20" s="37" t="s">
        <v>24</v>
      </c>
      <c r="L20" s="37" t="s">
        <v>26</v>
      </c>
      <c r="M20" s="93">
        <f>SUM(O20*1)</f>
        <v>336</v>
      </c>
      <c r="N20" s="67">
        <v>0</v>
      </c>
      <c r="O20" s="67">
        <v>336</v>
      </c>
      <c r="P20" s="80">
        <f t="shared" si="1"/>
        <v>1</v>
      </c>
    </row>
    <row r="21" spans="1:20" x14ac:dyDescent="0.3">
      <c r="A21" s="79" t="s">
        <v>24</v>
      </c>
      <c r="B21" s="37" t="s">
        <v>542</v>
      </c>
      <c r="C21" s="38">
        <v>141</v>
      </c>
      <c r="D21" s="38">
        <v>24</v>
      </c>
      <c r="E21" s="38">
        <v>224</v>
      </c>
      <c r="F21" s="39">
        <v>0.7366071428571429</v>
      </c>
      <c r="G21" s="38">
        <v>153</v>
      </c>
      <c r="H21" s="38">
        <v>26</v>
      </c>
      <c r="I21" s="38">
        <v>242</v>
      </c>
      <c r="J21" s="40">
        <v>0.73966942148760328</v>
      </c>
      <c r="K21" s="37" t="s">
        <v>24</v>
      </c>
      <c r="L21" s="37" t="s">
        <v>27</v>
      </c>
      <c r="M21" s="93">
        <f>SUM(O21*1)</f>
        <v>293</v>
      </c>
      <c r="N21" s="67">
        <v>0</v>
      </c>
      <c r="O21" s="67">
        <v>293</v>
      </c>
      <c r="P21" s="80">
        <f t="shared" si="1"/>
        <v>1</v>
      </c>
    </row>
    <row r="22" spans="1:20" x14ac:dyDescent="0.3">
      <c r="A22" s="79" t="s">
        <v>24</v>
      </c>
      <c r="B22" s="37" t="s">
        <v>28</v>
      </c>
      <c r="C22" s="38">
        <v>25</v>
      </c>
      <c r="D22" s="38">
        <v>24</v>
      </c>
      <c r="E22" s="38">
        <v>590</v>
      </c>
      <c r="F22" s="39">
        <v>8.3050847457627114E-2</v>
      </c>
      <c r="G22" s="38">
        <v>31</v>
      </c>
      <c r="H22" s="38">
        <v>21</v>
      </c>
      <c r="I22" s="38">
        <v>573</v>
      </c>
      <c r="J22" s="40">
        <v>9.0750436300174514E-2</v>
      </c>
      <c r="K22" s="37" t="s">
        <v>24</v>
      </c>
      <c r="L22" s="37" t="s">
        <v>28</v>
      </c>
      <c r="M22" s="67">
        <v>74</v>
      </c>
      <c r="N22" s="67">
        <v>28</v>
      </c>
      <c r="O22" s="67">
        <v>553</v>
      </c>
      <c r="P22" s="80">
        <f t="shared" si="1"/>
        <v>0.18444846292947559</v>
      </c>
    </row>
    <row r="23" spans="1:20" x14ac:dyDescent="0.3">
      <c r="A23" s="79" t="s">
        <v>24</v>
      </c>
      <c r="B23" s="37" t="s">
        <v>30</v>
      </c>
      <c r="C23" s="38"/>
      <c r="D23" s="38"/>
      <c r="E23" s="38"/>
      <c r="F23" s="39"/>
      <c r="G23" s="38"/>
      <c r="H23" s="38"/>
      <c r="I23" s="38"/>
      <c r="J23" s="40"/>
      <c r="K23" s="37"/>
      <c r="L23" s="37"/>
      <c r="M23" s="67">
        <v>36</v>
      </c>
      <c r="N23" s="67">
        <v>20</v>
      </c>
      <c r="O23" s="67">
        <v>244</v>
      </c>
      <c r="P23" s="80">
        <f t="shared" si="1"/>
        <v>0.22950819672131148</v>
      </c>
    </row>
    <row r="24" spans="1:20" x14ac:dyDescent="0.3">
      <c r="A24" s="79" t="s">
        <v>24</v>
      </c>
      <c r="B24" s="37" t="s">
        <v>720</v>
      </c>
      <c r="C24" s="38">
        <v>83</v>
      </c>
      <c r="D24" s="38">
        <v>95</v>
      </c>
      <c r="E24" s="38">
        <v>411</v>
      </c>
      <c r="F24" s="39">
        <v>0.43309002433090027</v>
      </c>
      <c r="G24" s="38">
        <v>103</v>
      </c>
      <c r="H24" s="38">
        <v>71</v>
      </c>
      <c r="I24" s="38">
        <v>387</v>
      </c>
      <c r="J24" s="40">
        <v>0.44961240310077522</v>
      </c>
      <c r="K24" s="37" t="s">
        <v>24</v>
      </c>
      <c r="L24" s="37" t="s">
        <v>30</v>
      </c>
      <c r="M24" s="93">
        <f>O24*1</f>
        <v>122</v>
      </c>
      <c r="N24" s="67">
        <v>0</v>
      </c>
      <c r="O24" s="67">
        <v>122</v>
      </c>
      <c r="P24" s="80">
        <f t="shared" si="1"/>
        <v>1</v>
      </c>
    </row>
    <row r="25" spans="1:20" x14ac:dyDescent="0.3">
      <c r="A25" s="79" t="s">
        <v>24</v>
      </c>
      <c r="B25" s="37" t="s">
        <v>543</v>
      </c>
      <c r="C25" s="38">
        <v>667</v>
      </c>
      <c r="D25" s="38">
        <v>106</v>
      </c>
      <c r="E25" s="38">
        <v>1681</v>
      </c>
      <c r="F25" s="39">
        <v>0.45984533016061868</v>
      </c>
      <c r="G25" s="38">
        <v>723</v>
      </c>
      <c r="H25" s="38">
        <v>110</v>
      </c>
      <c r="I25" s="38">
        <v>1629</v>
      </c>
      <c r="J25" s="40">
        <v>0.51135666052793127</v>
      </c>
      <c r="K25" s="37" t="s">
        <v>24</v>
      </c>
      <c r="L25" s="37" t="s">
        <v>31</v>
      </c>
      <c r="M25" s="68">
        <f>O25*0.7323</f>
        <v>1023.7553999999999</v>
      </c>
      <c r="N25" s="67">
        <v>0</v>
      </c>
      <c r="O25" s="68">
        <v>1398</v>
      </c>
      <c r="P25" s="95">
        <f t="shared" si="1"/>
        <v>0.73229999999999995</v>
      </c>
    </row>
    <row r="26" spans="1:20" x14ac:dyDescent="0.3">
      <c r="A26" s="79" t="s">
        <v>24</v>
      </c>
      <c r="B26" s="37" t="s">
        <v>544</v>
      </c>
      <c r="C26" s="38">
        <v>214</v>
      </c>
      <c r="D26" s="38">
        <v>41</v>
      </c>
      <c r="E26" s="38">
        <v>440</v>
      </c>
      <c r="F26" s="39">
        <v>0.57954545454545459</v>
      </c>
      <c r="G26" s="38">
        <v>209</v>
      </c>
      <c r="H26" s="38">
        <v>34</v>
      </c>
      <c r="I26" s="38">
        <v>385</v>
      </c>
      <c r="J26" s="40">
        <v>0.63116883116883116</v>
      </c>
      <c r="K26" s="37" t="s">
        <v>24</v>
      </c>
      <c r="L26" s="37" t="s">
        <v>32</v>
      </c>
      <c r="M26" s="93">
        <f>O26*0.7181</f>
        <v>264.26079999999996</v>
      </c>
      <c r="N26" s="67">
        <v>0</v>
      </c>
      <c r="O26" s="67">
        <v>368</v>
      </c>
      <c r="P26" s="95">
        <f t="shared" si="1"/>
        <v>0.71809999999999985</v>
      </c>
    </row>
    <row r="27" spans="1:20" x14ac:dyDescent="0.3">
      <c r="A27" s="79" t="s">
        <v>24</v>
      </c>
      <c r="B27" s="37" t="s">
        <v>33</v>
      </c>
      <c r="C27" s="38">
        <v>81</v>
      </c>
      <c r="D27" s="38">
        <v>22</v>
      </c>
      <c r="E27" s="38">
        <v>562</v>
      </c>
      <c r="F27" s="39">
        <v>0.18327402135231316</v>
      </c>
      <c r="G27" s="38">
        <v>91</v>
      </c>
      <c r="H27" s="38">
        <v>21</v>
      </c>
      <c r="I27" s="38">
        <v>503</v>
      </c>
      <c r="J27" s="40">
        <v>0.22266401590457258</v>
      </c>
      <c r="K27" s="37" t="s">
        <v>24</v>
      </c>
      <c r="L27" s="37" t="s">
        <v>33</v>
      </c>
      <c r="M27" s="67">
        <v>98</v>
      </c>
      <c r="N27" s="67">
        <v>9</v>
      </c>
      <c r="O27" s="67">
        <v>472</v>
      </c>
      <c r="P27" s="80">
        <f t="shared" si="1"/>
        <v>0.22669491525423729</v>
      </c>
    </row>
    <row r="28" spans="1:20" x14ac:dyDescent="0.3">
      <c r="A28" s="79" t="s">
        <v>24</v>
      </c>
      <c r="B28" s="37" t="s">
        <v>34</v>
      </c>
      <c r="C28" s="38">
        <v>25</v>
      </c>
      <c r="D28" s="38">
        <v>5</v>
      </c>
      <c r="E28" s="38">
        <v>431</v>
      </c>
      <c r="F28" s="39">
        <v>6.9605568445475635E-2</v>
      </c>
      <c r="G28" s="38">
        <v>24</v>
      </c>
      <c r="H28" s="38">
        <v>2</v>
      </c>
      <c r="I28" s="38">
        <v>419</v>
      </c>
      <c r="J28" s="40">
        <v>6.205250596658711E-2</v>
      </c>
      <c r="K28" s="37" t="s">
        <v>24</v>
      </c>
      <c r="L28" s="37" t="s">
        <v>34</v>
      </c>
      <c r="M28" s="67">
        <v>16</v>
      </c>
      <c r="N28" s="67">
        <v>12</v>
      </c>
      <c r="O28" s="67">
        <v>419</v>
      </c>
      <c r="P28" s="80">
        <f t="shared" si="1"/>
        <v>6.6825775656324582E-2</v>
      </c>
      <c r="Q28" s="21" t="s">
        <v>526</v>
      </c>
    </row>
    <row r="29" spans="1:20" x14ac:dyDescent="0.3">
      <c r="A29" s="79" t="s">
        <v>24</v>
      </c>
      <c r="B29" s="37" t="s">
        <v>687</v>
      </c>
      <c r="C29" s="38">
        <v>132</v>
      </c>
      <c r="D29" s="38">
        <v>7</v>
      </c>
      <c r="E29" s="38">
        <v>311</v>
      </c>
      <c r="F29" s="39">
        <v>0.44694533762057875</v>
      </c>
      <c r="G29" s="38">
        <v>149</v>
      </c>
      <c r="H29" s="38">
        <v>15</v>
      </c>
      <c r="I29" s="38">
        <v>279</v>
      </c>
      <c r="J29" s="40">
        <v>0.58781362007168458</v>
      </c>
      <c r="K29" s="37" t="s">
        <v>24</v>
      </c>
      <c r="L29" s="37" t="s">
        <v>35</v>
      </c>
      <c r="M29" s="93">
        <f>O29*0.9667</f>
        <v>285.17649999999998</v>
      </c>
      <c r="N29" s="67">
        <v>0</v>
      </c>
      <c r="O29" s="67">
        <v>295</v>
      </c>
      <c r="P29" s="95">
        <f t="shared" si="1"/>
        <v>0.96669999999999989</v>
      </c>
    </row>
    <row r="30" spans="1:20" x14ac:dyDescent="0.3">
      <c r="A30" s="79" t="s">
        <v>24</v>
      </c>
      <c r="B30" s="37" t="s">
        <v>36</v>
      </c>
      <c r="C30" s="38">
        <v>40</v>
      </c>
      <c r="D30" s="38">
        <v>9</v>
      </c>
      <c r="E30" s="38">
        <v>362</v>
      </c>
      <c r="F30" s="39">
        <v>0.13535911602209943</v>
      </c>
      <c r="G30" s="38">
        <v>38</v>
      </c>
      <c r="H30" s="38">
        <v>17</v>
      </c>
      <c r="I30" s="38">
        <v>341</v>
      </c>
      <c r="J30" s="40">
        <v>0.16129032258064516</v>
      </c>
      <c r="K30" s="37" t="s">
        <v>24</v>
      </c>
      <c r="L30" s="37" t="s">
        <v>36</v>
      </c>
      <c r="M30" s="67">
        <v>51</v>
      </c>
      <c r="N30" s="67">
        <v>5</v>
      </c>
      <c r="O30" s="67">
        <v>296</v>
      </c>
      <c r="P30" s="80">
        <f t="shared" si="1"/>
        <v>0.1891891891891892</v>
      </c>
    </row>
    <row r="31" spans="1:20" x14ac:dyDescent="0.3">
      <c r="A31" s="79" t="s">
        <v>24</v>
      </c>
      <c r="B31" s="37" t="s">
        <v>37</v>
      </c>
      <c r="C31" s="38">
        <v>88</v>
      </c>
      <c r="D31" s="38">
        <v>27</v>
      </c>
      <c r="E31" s="38">
        <v>550</v>
      </c>
      <c r="F31" s="39">
        <v>0.20909090909090908</v>
      </c>
      <c r="G31" s="38">
        <v>104</v>
      </c>
      <c r="H31" s="38">
        <v>23</v>
      </c>
      <c r="I31" s="38">
        <v>482</v>
      </c>
      <c r="J31" s="40">
        <v>0.26348547717842324</v>
      </c>
      <c r="K31" s="37" t="s">
        <v>24</v>
      </c>
      <c r="L31" s="37" t="s">
        <v>37</v>
      </c>
      <c r="M31" s="67">
        <v>147</v>
      </c>
      <c r="N31" s="67">
        <v>15</v>
      </c>
      <c r="O31" s="67">
        <v>615</v>
      </c>
      <c r="P31" s="80">
        <f t="shared" si="1"/>
        <v>0.26341463414634148</v>
      </c>
    </row>
    <row r="32" spans="1:20" x14ac:dyDescent="0.3">
      <c r="A32" s="79" t="s">
        <v>24</v>
      </c>
      <c r="B32" s="37" t="s">
        <v>38</v>
      </c>
      <c r="C32" s="38">
        <v>150</v>
      </c>
      <c r="D32" s="38">
        <v>26</v>
      </c>
      <c r="E32" s="38">
        <v>413</v>
      </c>
      <c r="F32" s="39">
        <v>0.42615012106537531</v>
      </c>
      <c r="G32" s="38">
        <v>172</v>
      </c>
      <c r="H32" s="38">
        <v>21</v>
      </c>
      <c r="I32" s="38">
        <v>395</v>
      </c>
      <c r="J32" s="40">
        <v>0.48860759493670886</v>
      </c>
      <c r="K32" s="37" t="s">
        <v>24</v>
      </c>
      <c r="L32" s="37" t="s">
        <v>38</v>
      </c>
      <c r="M32" s="67">
        <v>157</v>
      </c>
      <c r="N32" s="67">
        <v>29</v>
      </c>
      <c r="O32" s="67">
        <v>358</v>
      </c>
      <c r="P32" s="80">
        <f t="shared" si="1"/>
        <v>0.51955307262569828</v>
      </c>
    </row>
    <row r="33" spans="1:16" x14ac:dyDescent="0.3">
      <c r="A33" s="79" t="s">
        <v>24</v>
      </c>
      <c r="B33" s="37" t="s">
        <v>688</v>
      </c>
      <c r="C33" s="38">
        <v>240</v>
      </c>
      <c r="D33" s="38">
        <v>46</v>
      </c>
      <c r="E33" s="38">
        <v>616</v>
      </c>
      <c r="F33" s="39">
        <v>0.4642857142857143</v>
      </c>
      <c r="G33" s="38">
        <v>235</v>
      </c>
      <c r="H33" s="38">
        <v>40</v>
      </c>
      <c r="I33" s="38">
        <v>546</v>
      </c>
      <c r="J33" s="40">
        <v>0.50366300366300365</v>
      </c>
      <c r="K33" s="37" t="s">
        <v>24</v>
      </c>
      <c r="L33" s="37" t="s">
        <v>39</v>
      </c>
      <c r="M33" s="93">
        <f>O33*0.7314</f>
        <v>323.27880000000005</v>
      </c>
      <c r="N33" s="67">
        <v>0</v>
      </c>
      <c r="O33" s="67">
        <v>442</v>
      </c>
      <c r="P33" s="95">
        <f t="shared" si="1"/>
        <v>0.73140000000000005</v>
      </c>
    </row>
    <row r="34" spans="1:16" x14ac:dyDescent="0.3">
      <c r="A34" s="79" t="s">
        <v>24</v>
      </c>
      <c r="B34" s="37" t="s">
        <v>545</v>
      </c>
      <c r="C34" s="38">
        <v>121</v>
      </c>
      <c r="D34" s="38">
        <v>38</v>
      </c>
      <c r="E34" s="38">
        <v>231</v>
      </c>
      <c r="F34" s="39">
        <v>0.68831168831168832</v>
      </c>
      <c r="G34" s="38">
        <v>134</v>
      </c>
      <c r="H34" s="38">
        <v>24</v>
      </c>
      <c r="I34" s="38">
        <v>235</v>
      </c>
      <c r="J34" s="40">
        <v>0.67234042553191486</v>
      </c>
      <c r="K34" s="37" t="s">
        <v>24</v>
      </c>
      <c r="L34" s="37" t="s">
        <v>40</v>
      </c>
      <c r="M34" s="93">
        <f>O34*0.803</f>
        <v>218.41600000000003</v>
      </c>
      <c r="N34" s="67">
        <v>0</v>
      </c>
      <c r="O34" s="67">
        <v>272</v>
      </c>
      <c r="P34" s="95">
        <f t="shared" si="1"/>
        <v>0.80300000000000005</v>
      </c>
    </row>
    <row r="35" spans="1:16" x14ac:dyDescent="0.3">
      <c r="A35" s="79" t="s">
        <v>24</v>
      </c>
      <c r="B35" s="37" t="s">
        <v>546</v>
      </c>
      <c r="C35" s="38">
        <v>320</v>
      </c>
      <c r="D35" s="38">
        <v>61</v>
      </c>
      <c r="E35" s="38">
        <v>547</v>
      </c>
      <c r="F35" s="39">
        <v>0.69652650822669104</v>
      </c>
      <c r="G35" s="38">
        <v>293</v>
      </c>
      <c r="H35" s="38">
        <v>49</v>
      </c>
      <c r="I35" s="38">
        <v>491</v>
      </c>
      <c r="J35" s="40">
        <v>0.69653767820773926</v>
      </c>
      <c r="K35" s="37" t="s">
        <v>24</v>
      </c>
      <c r="L35" s="37" t="s">
        <v>41</v>
      </c>
      <c r="M35" s="93">
        <f>O35*0.7651</f>
        <v>417.74459999999999</v>
      </c>
      <c r="N35" s="67">
        <v>0</v>
      </c>
      <c r="O35" s="67">
        <v>546</v>
      </c>
      <c r="P35" s="95">
        <f t="shared" si="1"/>
        <v>0.7651</v>
      </c>
    </row>
    <row r="36" spans="1:16" x14ac:dyDescent="0.3">
      <c r="A36" s="79" t="s">
        <v>24</v>
      </c>
      <c r="B36" s="37" t="s">
        <v>42</v>
      </c>
      <c r="C36" s="38">
        <v>8</v>
      </c>
      <c r="D36" s="38">
        <v>2</v>
      </c>
      <c r="E36" s="38">
        <v>273</v>
      </c>
      <c r="F36" s="39">
        <v>3.6630036630036632E-2</v>
      </c>
      <c r="G36" s="38">
        <v>12</v>
      </c>
      <c r="H36" s="38">
        <v>3</v>
      </c>
      <c r="I36" s="38">
        <v>257</v>
      </c>
      <c r="J36" s="40">
        <v>5.8365758754863814E-2</v>
      </c>
      <c r="K36" s="37" t="s">
        <v>24</v>
      </c>
      <c r="L36" s="37" t="s">
        <v>42</v>
      </c>
      <c r="M36" s="67">
        <v>7</v>
      </c>
      <c r="N36" s="67">
        <v>6</v>
      </c>
      <c r="O36" s="67">
        <v>259</v>
      </c>
      <c r="P36" s="80">
        <f t="shared" si="1"/>
        <v>5.019305019305019E-2</v>
      </c>
    </row>
    <row r="37" spans="1:16" x14ac:dyDescent="0.3">
      <c r="A37" s="79" t="s">
        <v>24</v>
      </c>
      <c r="B37" s="37" t="s">
        <v>43</v>
      </c>
      <c r="C37" s="38">
        <v>78</v>
      </c>
      <c r="D37" s="38">
        <v>15</v>
      </c>
      <c r="E37" s="38">
        <v>461</v>
      </c>
      <c r="F37" s="39">
        <v>0.2017353579175705</v>
      </c>
      <c r="G37" s="38">
        <v>89</v>
      </c>
      <c r="H37" s="38">
        <v>22</v>
      </c>
      <c r="I37" s="38">
        <v>447</v>
      </c>
      <c r="J37" s="40">
        <v>0.24832214765100671</v>
      </c>
      <c r="K37" s="37" t="s">
        <v>24</v>
      </c>
      <c r="L37" s="37" t="s">
        <v>43</v>
      </c>
      <c r="M37" s="67">
        <v>76</v>
      </c>
      <c r="N37" s="67">
        <v>18</v>
      </c>
      <c r="O37" s="67">
        <v>504</v>
      </c>
      <c r="P37" s="80">
        <f t="shared" si="1"/>
        <v>0.18650793650793651</v>
      </c>
    </row>
    <row r="38" spans="1:16" x14ac:dyDescent="0.3">
      <c r="A38" s="79" t="s">
        <v>24</v>
      </c>
      <c r="B38" s="37" t="s">
        <v>44</v>
      </c>
      <c r="C38" s="38">
        <v>128</v>
      </c>
      <c r="D38" s="38">
        <v>26</v>
      </c>
      <c r="E38" s="38">
        <v>1407</v>
      </c>
      <c r="F38" s="39">
        <v>0.10945273631840796</v>
      </c>
      <c r="G38" s="38">
        <v>132</v>
      </c>
      <c r="H38" s="38">
        <v>22</v>
      </c>
      <c r="I38" s="38">
        <v>1141</v>
      </c>
      <c r="J38" s="40">
        <v>0.13496932515337423</v>
      </c>
      <c r="K38" s="37" t="s">
        <v>24</v>
      </c>
      <c r="L38" s="37" t="s">
        <v>44</v>
      </c>
      <c r="M38" s="67">
        <v>182</v>
      </c>
      <c r="N38" s="67">
        <v>42</v>
      </c>
      <c r="O38" s="68">
        <v>1023</v>
      </c>
      <c r="P38" s="80">
        <f t="shared" si="1"/>
        <v>0.21896383186705767</v>
      </c>
    </row>
    <row r="39" spans="1:16" x14ac:dyDescent="0.3">
      <c r="A39" s="79" t="s">
        <v>24</v>
      </c>
      <c r="B39" s="37" t="s">
        <v>547</v>
      </c>
      <c r="C39" s="38">
        <v>728</v>
      </c>
      <c r="D39" s="38">
        <v>127</v>
      </c>
      <c r="E39" s="38">
        <v>1133</v>
      </c>
      <c r="F39" s="39">
        <v>0.75463371579876437</v>
      </c>
      <c r="G39" s="38">
        <v>813</v>
      </c>
      <c r="H39" s="38">
        <v>141</v>
      </c>
      <c r="I39" s="38">
        <v>1264</v>
      </c>
      <c r="J39" s="40">
        <v>0.754746835443038</v>
      </c>
      <c r="K39" s="37" t="s">
        <v>24</v>
      </c>
      <c r="L39" s="37" t="s">
        <v>45</v>
      </c>
      <c r="M39" s="68">
        <f>O39*1</f>
        <v>906</v>
      </c>
      <c r="N39" s="68">
        <v>0</v>
      </c>
      <c r="O39" s="68">
        <v>906</v>
      </c>
      <c r="P39" s="80">
        <f t="shared" si="1"/>
        <v>1</v>
      </c>
    </row>
    <row r="40" spans="1:16" x14ac:dyDescent="0.3">
      <c r="A40" s="79" t="s">
        <v>24</v>
      </c>
      <c r="B40" s="37" t="s">
        <v>689</v>
      </c>
      <c r="C40" s="38">
        <v>220</v>
      </c>
      <c r="D40" s="38">
        <v>27</v>
      </c>
      <c r="E40" s="38">
        <v>459</v>
      </c>
      <c r="F40" s="39">
        <v>0.53812636165577343</v>
      </c>
      <c r="G40" s="38">
        <v>175</v>
      </c>
      <c r="H40" s="38">
        <v>25</v>
      </c>
      <c r="I40" s="38">
        <v>361</v>
      </c>
      <c r="J40" s="40">
        <v>0.554016620498615</v>
      </c>
      <c r="K40" s="37" t="s">
        <v>24</v>
      </c>
      <c r="L40" s="37" t="s">
        <v>46</v>
      </c>
      <c r="M40" s="93">
        <f>O40*0.7792</f>
        <v>276.61599999999999</v>
      </c>
      <c r="N40" s="67">
        <v>0</v>
      </c>
      <c r="O40" s="67">
        <v>355</v>
      </c>
      <c r="P40" s="95">
        <f t="shared" si="1"/>
        <v>0.7792</v>
      </c>
    </row>
    <row r="41" spans="1:16" x14ac:dyDescent="0.3">
      <c r="A41" s="79" t="s">
        <v>24</v>
      </c>
      <c r="B41" s="37" t="s">
        <v>548</v>
      </c>
      <c r="C41" s="38">
        <v>293</v>
      </c>
      <c r="D41" s="38">
        <v>55</v>
      </c>
      <c r="E41" s="38">
        <v>513</v>
      </c>
      <c r="F41" s="39">
        <v>0.67836257309941517</v>
      </c>
      <c r="G41" s="38">
        <v>317</v>
      </c>
      <c r="H41" s="38">
        <v>49</v>
      </c>
      <c r="I41" s="38">
        <v>498</v>
      </c>
      <c r="J41" s="40">
        <v>0.73493975903614461</v>
      </c>
      <c r="K41" s="37" t="s">
        <v>24</v>
      </c>
      <c r="L41" s="37" t="s">
        <v>47</v>
      </c>
      <c r="M41" s="68">
        <f>O41*0.8707</f>
        <v>389.2029</v>
      </c>
      <c r="N41" s="67">
        <v>0</v>
      </c>
      <c r="O41" s="67">
        <v>447</v>
      </c>
      <c r="P41" s="95">
        <f t="shared" si="1"/>
        <v>0.87070000000000003</v>
      </c>
    </row>
    <row r="42" spans="1:16" x14ac:dyDescent="0.3">
      <c r="A42" s="79" t="s">
        <v>24</v>
      </c>
      <c r="B42" s="37" t="s">
        <v>48</v>
      </c>
      <c r="C42" s="38">
        <v>153</v>
      </c>
      <c r="D42" s="38">
        <v>19</v>
      </c>
      <c r="E42" s="38">
        <v>484</v>
      </c>
      <c r="F42" s="39">
        <v>0.35537190082644626</v>
      </c>
      <c r="G42" s="38">
        <v>134</v>
      </c>
      <c r="H42" s="38">
        <v>20</v>
      </c>
      <c r="I42" s="38">
        <v>431</v>
      </c>
      <c r="J42" s="40">
        <v>0.35730858468677495</v>
      </c>
      <c r="K42" s="37" t="s">
        <v>24</v>
      </c>
      <c r="L42" s="37" t="s">
        <v>48</v>
      </c>
      <c r="M42" s="67">
        <v>172</v>
      </c>
      <c r="N42" s="67">
        <v>11</v>
      </c>
      <c r="O42" s="67">
        <v>438</v>
      </c>
      <c r="P42" s="80">
        <f t="shared" si="1"/>
        <v>0.4178082191780822</v>
      </c>
    </row>
    <row r="43" spans="1:16" x14ac:dyDescent="0.3">
      <c r="A43" s="79" t="s">
        <v>24</v>
      </c>
      <c r="B43" s="37" t="s">
        <v>49</v>
      </c>
      <c r="C43" s="38">
        <v>336</v>
      </c>
      <c r="D43" s="38">
        <v>50</v>
      </c>
      <c r="E43" s="38">
        <v>1786</v>
      </c>
      <c r="F43" s="39">
        <v>0.21612541993281076</v>
      </c>
      <c r="G43" s="38">
        <v>346</v>
      </c>
      <c r="H43" s="38">
        <v>74</v>
      </c>
      <c r="I43" s="38">
        <v>1696</v>
      </c>
      <c r="J43" s="40">
        <v>0.24764150943396226</v>
      </c>
      <c r="K43" s="37" t="s">
        <v>24</v>
      </c>
      <c r="L43" s="37" t="s">
        <v>49</v>
      </c>
      <c r="M43" s="67">
        <v>397</v>
      </c>
      <c r="N43" s="67">
        <v>60</v>
      </c>
      <c r="O43" s="68">
        <v>1666</v>
      </c>
      <c r="P43" s="80">
        <f t="shared" si="1"/>
        <v>0.27430972388955582</v>
      </c>
    </row>
    <row r="44" spans="1:16" x14ac:dyDescent="0.3">
      <c r="A44" s="79" t="s">
        <v>24</v>
      </c>
      <c r="B44" s="37" t="s">
        <v>50</v>
      </c>
      <c r="C44" s="38">
        <v>91</v>
      </c>
      <c r="D44" s="38">
        <v>25</v>
      </c>
      <c r="E44" s="38">
        <v>405</v>
      </c>
      <c r="F44" s="39">
        <v>0.28641975308641976</v>
      </c>
      <c r="G44" s="38">
        <v>107</v>
      </c>
      <c r="H44" s="38">
        <v>32</v>
      </c>
      <c r="I44" s="38">
        <v>387</v>
      </c>
      <c r="J44" s="40">
        <v>0.35917312661498707</v>
      </c>
      <c r="K44" s="37" t="s">
        <v>24</v>
      </c>
      <c r="L44" s="37" t="s">
        <v>50</v>
      </c>
      <c r="M44" s="67">
        <v>146</v>
      </c>
      <c r="N44" s="67">
        <v>18</v>
      </c>
      <c r="O44" s="67">
        <v>436</v>
      </c>
      <c r="P44" s="80">
        <f t="shared" si="1"/>
        <v>0.37614678899082571</v>
      </c>
    </row>
    <row r="45" spans="1:16" x14ac:dyDescent="0.3">
      <c r="A45" s="79" t="s">
        <v>24</v>
      </c>
      <c r="B45" s="37" t="s">
        <v>51</v>
      </c>
      <c r="C45" s="38">
        <v>68</v>
      </c>
      <c r="D45" s="38">
        <v>48</v>
      </c>
      <c r="E45" s="38">
        <v>865</v>
      </c>
      <c r="F45" s="39">
        <v>0.13410404624277455</v>
      </c>
      <c r="G45" s="38">
        <v>60</v>
      </c>
      <c r="H45" s="38">
        <v>42</v>
      </c>
      <c r="I45" s="38">
        <v>891</v>
      </c>
      <c r="J45" s="40">
        <v>0.11447811447811448</v>
      </c>
      <c r="K45" s="37" t="s">
        <v>24</v>
      </c>
      <c r="L45" s="37" t="s">
        <v>51</v>
      </c>
      <c r="M45" s="67">
        <v>78</v>
      </c>
      <c r="N45" s="67">
        <v>67</v>
      </c>
      <c r="O45" s="67">
        <v>893</v>
      </c>
      <c r="P45" s="80">
        <f t="shared" si="1"/>
        <v>0.16237402015677491</v>
      </c>
    </row>
    <row r="46" spans="1:16" x14ac:dyDescent="0.3">
      <c r="A46" s="79" t="s">
        <v>24</v>
      </c>
      <c r="B46" s="37" t="s">
        <v>549</v>
      </c>
      <c r="C46" s="38">
        <v>1178</v>
      </c>
      <c r="D46" s="38">
        <v>117</v>
      </c>
      <c r="E46" s="38">
        <v>2420</v>
      </c>
      <c r="F46" s="39">
        <v>0.53512396694214881</v>
      </c>
      <c r="G46" s="38">
        <v>1034</v>
      </c>
      <c r="H46" s="38">
        <v>108</v>
      </c>
      <c r="I46" s="38">
        <v>2092</v>
      </c>
      <c r="J46" s="40">
        <v>0.54588910133843216</v>
      </c>
      <c r="K46" s="37" t="s">
        <v>24</v>
      </c>
      <c r="L46" s="37" t="s">
        <v>52</v>
      </c>
      <c r="M46" s="93">
        <f>O46*0.7638</f>
        <v>1556.6244000000002</v>
      </c>
      <c r="N46" s="67">
        <v>0</v>
      </c>
      <c r="O46" s="68">
        <v>2038</v>
      </c>
      <c r="P46" s="95">
        <f t="shared" si="1"/>
        <v>0.76380000000000003</v>
      </c>
    </row>
    <row r="47" spans="1:16" x14ac:dyDescent="0.3">
      <c r="A47" s="79" t="s">
        <v>24</v>
      </c>
      <c r="B47" s="37" t="s">
        <v>550</v>
      </c>
      <c r="C47" s="38">
        <v>360</v>
      </c>
      <c r="D47" s="38">
        <v>29</v>
      </c>
      <c r="E47" s="38">
        <v>429</v>
      </c>
      <c r="F47" s="39">
        <v>0.90675990675990681</v>
      </c>
      <c r="G47" s="38">
        <v>396</v>
      </c>
      <c r="H47" s="38">
        <v>32</v>
      </c>
      <c r="I47" s="38">
        <v>473</v>
      </c>
      <c r="J47" s="40">
        <v>0.90486257928118397</v>
      </c>
      <c r="K47" s="37" t="s">
        <v>24</v>
      </c>
      <c r="L47" s="37" t="s">
        <v>53</v>
      </c>
      <c r="M47" s="67">
        <v>421</v>
      </c>
      <c r="N47" s="67">
        <v>0</v>
      </c>
      <c r="O47" s="67">
        <v>421</v>
      </c>
      <c r="P47" s="80">
        <f t="shared" si="1"/>
        <v>1</v>
      </c>
    </row>
    <row r="48" spans="1:16" x14ac:dyDescent="0.3">
      <c r="A48" s="79" t="s">
        <v>24</v>
      </c>
      <c r="B48" s="37" t="s">
        <v>54</v>
      </c>
      <c r="C48" s="38">
        <v>86</v>
      </c>
      <c r="D48" s="38">
        <v>37</v>
      </c>
      <c r="E48" s="38">
        <v>371</v>
      </c>
      <c r="F48" s="39">
        <v>0.33153638814016173</v>
      </c>
      <c r="G48" s="38">
        <v>107</v>
      </c>
      <c r="H48" s="38">
        <v>26</v>
      </c>
      <c r="I48" s="38">
        <v>352</v>
      </c>
      <c r="J48" s="40">
        <v>0.37784090909090912</v>
      </c>
      <c r="K48" s="37" t="s">
        <v>24</v>
      </c>
      <c r="L48" s="37" t="s">
        <v>54</v>
      </c>
      <c r="M48" s="67">
        <v>100</v>
      </c>
      <c r="N48" s="67">
        <v>23</v>
      </c>
      <c r="O48" s="67">
        <v>344</v>
      </c>
      <c r="P48" s="80">
        <f t="shared" si="1"/>
        <v>0.35755813953488375</v>
      </c>
    </row>
    <row r="49" spans="1:16" x14ac:dyDescent="0.3">
      <c r="A49" s="79" t="s">
        <v>24</v>
      </c>
      <c r="B49" s="37" t="s">
        <v>55</v>
      </c>
      <c r="C49" s="38">
        <v>29</v>
      </c>
      <c r="D49" s="38">
        <v>8</v>
      </c>
      <c r="E49" s="38">
        <v>235</v>
      </c>
      <c r="F49" s="39">
        <v>0.1574468085106383</v>
      </c>
      <c r="G49" s="38">
        <v>29</v>
      </c>
      <c r="H49" s="38">
        <v>2</v>
      </c>
      <c r="I49" s="38">
        <v>184</v>
      </c>
      <c r="J49" s="40">
        <v>0.16847826086956522</v>
      </c>
      <c r="K49" s="37" t="s">
        <v>24</v>
      </c>
      <c r="L49" s="37" t="s">
        <v>55</v>
      </c>
      <c r="M49" s="67">
        <v>19</v>
      </c>
      <c r="N49" s="67">
        <v>9</v>
      </c>
      <c r="O49" s="67">
        <v>198</v>
      </c>
      <c r="P49" s="80">
        <f t="shared" si="1"/>
        <v>0.14141414141414141</v>
      </c>
    </row>
    <row r="50" spans="1:16" x14ac:dyDescent="0.3">
      <c r="A50" s="79" t="s">
        <v>24</v>
      </c>
      <c r="B50" s="37" t="s">
        <v>56</v>
      </c>
      <c r="C50" s="38">
        <v>202</v>
      </c>
      <c r="D50" s="38">
        <v>40</v>
      </c>
      <c r="E50" s="38">
        <v>462</v>
      </c>
      <c r="F50" s="39">
        <v>0.52380952380952384</v>
      </c>
      <c r="G50" s="38">
        <v>195</v>
      </c>
      <c r="H50" s="38">
        <v>36</v>
      </c>
      <c r="I50" s="38">
        <v>415</v>
      </c>
      <c r="J50" s="40">
        <v>0.55662650602409636</v>
      </c>
      <c r="K50" s="37" t="s">
        <v>24</v>
      </c>
      <c r="L50" s="37" t="s">
        <v>56</v>
      </c>
      <c r="M50" s="67">
        <v>185</v>
      </c>
      <c r="N50" s="67">
        <v>25</v>
      </c>
      <c r="O50" s="67">
        <v>379</v>
      </c>
      <c r="P50" s="80">
        <f t="shared" si="1"/>
        <v>0.55408970976253302</v>
      </c>
    </row>
    <row r="51" spans="1:16" x14ac:dyDescent="0.3">
      <c r="A51" s="79" t="s">
        <v>24</v>
      </c>
      <c r="B51" s="37" t="s">
        <v>57</v>
      </c>
      <c r="C51" s="38">
        <v>90</v>
      </c>
      <c r="D51" s="38">
        <v>23</v>
      </c>
      <c r="E51" s="38">
        <v>816</v>
      </c>
      <c r="F51" s="39">
        <v>0.13848039215686275</v>
      </c>
      <c r="G51" s="38">
        <v>103</v>
      </c>
      <c r="H51" s="38">
        <v>15</v>
      </c>
      <c r="I51" s="38">
        <v>747</v>
      </c>
      <c r="J51" s="40">
        <v>0.15796519410977242</v>
      </c>
      <c r="K51" s="37" t="s">
        <v>24</v>
      </c>
      <c r="L51" s="37" t="s">
        <v>57</v>
      </c>
      <c r="M51" s="67">
        <v>103</v>
      </c>
      <c r="N51" s="67">
        <v>13</v>
      </c>
      <c r="O51" s="67">
        <v>710</v>
      </c>
      <c r="P51" s="80">
        <f t="shared" si="1"/>
        <v>0.16338028169014085</v>
      </c>
    </row>
    <row r="52" spans="1:16" x14ac:dyDescent="0.3">
      <c r="A52" s="79" t="s">
        <v>24</v>
      </c>
      <c r="B52" s="37" t="s">
        <v>717</v>
      </c>
      <c r="C52" s="38">
        <v>231</v>
      </c>
      <c r="D52" s="38">
        <v>44</v>
      </c>
      <c r="E52" s="38">
        <v>503</v>
      </c>
      <c r="F52" s="39">
        <v>0.54671968190854869</v>
      </c>
      <c r="G52" s="38">
        <v>228</v>
      </c>
      <c r="H52" s="38">
        <v>50</v>
      </c>
      <c r="I52" s="38">
        <v>471</v>
      </c>
      <c r="J52" s="40">
        <v>0.59023354564755837</v>
      </c>
      <c r="K52" s="37" t="s">
        <v>24</v>
      </c>
      <c r="L52" s="37" t="s">
        <v>58</v>
      </c>
      <c r="M52" s="93">
        <f>O52*0.6525</f>
        <v>311.89499999999998</v>
      </c>
      <c r="N52" s="67">
        <v>0</v>
      </c>
      <c r="O52" s="67">
        <v>478</v>
      </c>
      <c r="P52" s="95">
        <f t="shared" si="1"/>
        <v>0.65249999999999997</v>
      </c>
    </row>
    <row r="53" spans="1:16" x14ac:dyDescent="0.3">
      <c r="A53" s="79" t="s">
        <v>24</v>
      </c>
      <c r="B53" s="37" t="s">
        <v>59</v>
      </c>
      <c r="C53" s="38">
        <v>91</v>
      </c>
      <c r="D53" s="38">
        <v>52</v>
      </c>
      <c r="E53" s="38">
        <v>594</v>
      </c>
      <c r="F53" s="39">
        <v>0.24074074074074073</v>
      </c>
      <c r="G53" s="38">
        <v>80</v>
      </c>
      <c r="H53" s="38">
        <v>53</v>
      </c>
      <c r="I53" s="38">
        <v>604</v>
      </c>
      <c r="J53" s="40">
        <v>0.22019867549668873</v>
      </c>
      <c r="K53" s="37" t="s">
        <v>24</v>
      </c>
      <c r="L53" s="37" t="s">
        <v>59</v>
      </c>
      <c r="M53" s="67">
        <v>91</v>
      </c>
      <c r="N53" s="67">
        <v>56</v>
      </c>
      <c r="O53" s="67">
        <v>622</v>
      </c>
      <c r="P53" s="80">
        <f t="shared" si="1"/>
        <v>0.23633440514469453</v>
      </c>
    </row>
    <row r="54" spans="1:16" x14ac:dyDescent="0.3">
      <c r="A54" s="79" t="s">
        <v>24</v>
      </c>
      <c r="B54" s="37" t="s">
        <v>60</v>
      </c>
      <c r="C54" s="38">
        <v>297</v>
      </c>
      <c r="D54" s="38">
        <v>59</v>
      </c>
      <c r="E54" s="38">
        <v>900</v>
      </c>
      <c r="F54" s="39">
        <v>0.39555555555555555</v>
      </c>
      <c r="G54" s="38">
        <v>274</v>
      </c>
      <c r="H54" s="38">
        <v>51</v>
      </c>
      <c r="I54" s="38">
        <v>791</v>
      </c>
      <c r="J54" s="40">
        <v>0.41087231352718079</v>
      </c>
      <c r="K54" s="37" t="s">
        <v>24</v>
      </c>
      <c r="L54" s="37" t="s">
        <v>60</v>
      </c>
      <c r="M54" s="67">
        <v>257</v>
      </c>
      <c r="N54" s="67">
        <v>37</v>
      </c>
      <c r="O54" s="67">
        <v>687</v>
      </c>
      <c r="P54" s="80">
        <f t="shared" si="1"/>
        <v>0.42794759825327511</v>
      </c>
    </row>
    <row r="55" spans="1:16" x14ac:dyDescent="0.3">
      <c r="A55" s="79" t="s">
        <v>24</v>
      </c>
      <c r="B55" s="37" t="s">
        <v>61</v>
      </c>
      <c r="C55" s="38">
        <v>35</v>
      </c>
      <c r="D55" s="38">
        <v>16</v>
      </c>
      <c r="E55" s="38">
        <v>363</v>
      </c>
      <c r="F55" s="39">
        <v>0.14049586776859505</v>
      </c>
      <c r="G55" s="38">
        <v>45</v>
      </c>
      <c r="H55" s="38">
        <v>10</v>
      </c>
      <c r="I55" s="38">
        <v>313</v>
      </c>
      <c r="J55" s="40">
        <v>0.1757188498402556</v>
      </c>
      <c r="K55" s="37" t="s">
        <v>24</v>
      </c>
      <c r="L55" s="37" t="s">
        <v>61</v>
      </c>
      <c r="M55" s="67">
        <v>58</v>
      </c>
      <c r="N55" s="67">
        <v>4</v>
      </c>
      <c r="O55" s="67">
        <v>330</v>
      </c>
      <c r="P55" s="80">
        <f t="shared" si="1"/>
        <v>0.18787878787878787</v>
      </c>
    </row>
    <row r="56" spans="1:16" x14ac:dyDescent="0.3">
      <c r="A56" s="79" t="s">
        <v>24</v>
      </c>
      <c r="B56" s="37" t="s">
        <v>62</v>
      </c>
      <c r="C56" s="38">
        <v>38</v>
      </c>
      <c r="D56" s="38">
        <v>3</v>
      </c>
      <c r="E56" s="38">
        <v>404</v>
      </c>
      <c r="F56" s="39">
        <v>0.10148514851485149</v>
      </c>
      <c r="G56" s="38">
        <v>38</v>
      </c>
      <c r="H56" s="38">
        <v>4</v>
      </c>
      <c r="I56" s="38">
        <v>379</v>
      </c>
      <c r="J56" s="40">
        <v>0.11081794195250659</v>
      </c>
      <c r="K56" s="37" t="s">
        <v>24</v>
      </c>
      <c r="L56" s="37" t="s">
        <v>62</v>
      </c>
      <c r="M56" s="67">
        <v>48</v>
      </c>
      <c r="N56" s="67">
        <v>5</v>
      </c>
      <c r="O56" s="67">
        <v>373</v>
      </c>
      <c r="P56" s="80">
        <f t="shared" si="1"/>
        <v>0.14209115281501342</v>
      </c>
    </row>
    <row r="57" spans="1:16" x14ac:dyDescent="0.3">
      <c r="A57" s="79" t="s">
        <v>24</v>
      </c>
      <c r="B57" s="37" t="s">
        <v>63</v>
      </c>
      <c r="C57" s="38">
        <v>67</v>
      </c>
      <c r="D57" s="38">
        <v>7</v>
      </c>
      <c r="E57" s="38">
        <v>251</v>
      </c>
      <c r="F57" s="39">
        <v>0.29482071713147412</v>
      </c>
      <c r="G57" s="38">
        <v>66</v>
      </c>
      <c r="H57" s="38">
        <v>8</v>
      </c>
      <c r="I57" s="38">
        <v>260</v>
      </c>
      <c r="J57" s="40">
        <v>0.2846153846153846</v>
      </c>
      <c r="K57" s="37" t="s">
        <v>24</v>
      </c>
      <c r="L57" s="37" t="s">
        <v>63</v>
      </c>
      <c r="M57" s="67">
        <v>63</v>
      </c>
      <c r="N57" s="67">
        <v>15</v>
      </c>
      <c r="O57" s="67">
        <v>246</v>
      </c>
      <c r="P57" s="80">
        <f t="shared" si="1"/>
        <v>0.31707317073170732</v>
      </c>
    </row>
    <row r="58" spans="1:16" x14ac:dyDescent="0.3">
      <c r="A58" s="79" t="s">
        <v>24</v>
      </c>
      <c r="B58" s="37" t="s">
        <v>64</v>
      </c>
      <c r="C58" s="38">
        <v>135</v>
      </c>
      <c r="D58" s="38">
        <v>36</v>
      </c>
      <c r="E58" s="38">
        <v>510</v>
      </c>
      <c r="F58" s="39">
        <v>0.3352941176470588</v>
      </c>
      <c r="G58" s="38">
        <v>142</v>
      </c>
      <c r="H58" s="38">
        <v>37</v>
      </c>
      <c r="I58" s="38">
        <v>463</v>
      </c>
      <c r="J58" s="40">
        <v>0.38660907127429806</v>
      </c>
      <c r="K58" s="37" t="s">
        <v>24</v>
      </c>
      <c r="L58" s="37" t="s">
        <v>64</v>
      </c>
      <c r="M58" s="67">
        <v>172</v>
      </c>
      <c r="N58" s="67">
        <v>29</v>
      </c>
      <c r="O58" s="67">
        <v>421</v>
      </c>
      <c r="P58" s="80">
        <f t="shared" si="1"/>
        <v>0.47743467933491684</v>
      </c>
    </row>
    <row r="59" spans="1:16" x14ac:dyDescent="0.3">
      <c r="A59" s="79" t="s">
        <v>24</v>
      </c>
      <c r="B59" s="37" t="s">
        <v>65</v>
      </c>
      <c r="C59" s="38">
        <v>98</v>
      </c>
      <c r="D59" s="38">
        <v>14</v>
      </c>
      <c r="E59" s="38">
        <v>533</v>
      </c>
      <c r="F59" s="39">
        <v>0.21013133208255161</v>
      </c>
      <c r="G59" s="38">
        <v>120</v>
      </c>
      <c r="H59" s="38">
        <v>13</v>
      </c>
      <c r="I59" s="38">
        <v>529</v>
      </c>
      <c r="J59" s="40">
        <v>0.25141776937618149</v>
      </c>
      <c r="K59" s="37" t="s">
        <v>24</v>
      </c>
      <c r="L59" s="37" t="s">
        <v>65</v>
      </c>
      <c r="M59" s="67">
        <v>140</v>
      </c>
      <c r="N59" s="67">
        <v>10</v>
      </c>
      <c r="O59" s="67">
        <v>548</v>
      </c>
      <c r="P59" s="80">
        <f t="shared" si="1"/>
        <v>0.27372262773722628</v>
      </c>
    </row>
    <row r="60" spans="1:16" x14ac:dyDescent="0.3">
      <c r="A60" s="79" t="s">
        <v>24</v>
      </c>
      <c r="B60" s="37" t="s">
        <v>551</v>
      </c>
      <c r="C60" s="38">
        <v>182</v>
      </c>
      <c r="D60" s="38">
        <v>21</v>
      </c>
      <c r="E60" s="38">
        <v>444</v>
      </c>
      <c r="F60" s="39">
        <v>0.4572072072072072</v>
      </c>
      <c r="G60" s="38">
        <v>198</v>
      </c>
      <c r="H60" s="38">
        <v>19</v>
      </c>
      <c r="I60" s="38">
        <v>390</v>
      </c>
      <c r="J60" s="40">
        <v>0.55641025641025643</v>
      </c>
      <c r="K60" s="37" t="s">
        <v>24</v>
      </c>
      <c r="L60" s="37" t="s">
        <v>66</v>
      </c>
      <c r="M60" s="93">
        <f>O60*0.7942</f>
        <v>327.21039999999999</v>
      </c>
      <c r="N60" s="67">
        <v>0</v>
      </c>
      <c r="O60" s="67">
        <v>412</v>
      </c>
      <c r="P60" s="95">
        <f t="shared" si="1"/>
        <v>0.79420000000000002</v>
      </c>
    </row>
    <row r="61" spans="1:16" x14ac:dyDescent="0.3">
      <c r="A61" s="79" t="s">
        <v>24</v>
      </c>
      <c r="B61" s="37" t="s">
        <v>67</v>
      </c>
      <c r="C61" s="38">
        <v>151</v>
      </c>
      <c r="D61" s="38">
        <v>45</v>
      </c>
      <c r="E61" s="38">
        <v>423</v>
      </c>
      <c r="F61" s="39">
        <v>0.46335697399527187</v>
      </c>
      <c r="G61" s="38">
        <v>159</v>
      </c>
      <c r="H61" s="38">
        <v>29</v>
      </c>
      <c r="I61" s="38">
        <v>370</v>
      </c>
      <c r="J61" s="40">
        <v>0.50810810810810814</v>
      </c>
      <c r="K61" s="37" t="s">
        <v>24</v>
      </c>
      <c r="L61" s="37" t="s">
        <v>67</v>
      </c>
      <c r="M61" s="67">
        <v>184</v>
      </c>
      <c r="N61" s="67">
        <v>40</v>
      </c>
      <c r="O61" s="67">
        <v>373</v>
      </c>
      <c r="P61" s="80">
        <f t="shared" si="1"/>
        <v>0.60053619302949057</v>
      </c>
    </row>
    <row r="62" spans="1:16" x14ac:dyDescent="0.3">
      <c r="A62" s="79" t="s">
        <v>24</v>
      </c>
      <c r="B62" s="37" t="s">
        <v>552</v>
      </c>
      <c r="C62" s="38">
        <v>257</v>
      </c>
      <c r="D62" s="38">
        <v>53</v>
      </c>
      <c r="E62" s="38">
        <v>441</v>
      </c>
      <c r="F62" s="39">
        <v>0.7029478458049887</v>
      </c>
      <c r="G62" s="38">
        <v>266</v>
      </c>
      <c r="H62" s="38">
        <v>54</v>
      </c>
      <c r="I62" s="38">
        <v>432</v>
      </c>
      <c r="J62" s="40">
        <v>0.7407407407407407</v>
      </c>
      <c r="K62" s="37" t="s">
        <v>24</v>
      </c>
      <c r="L62" s="37" t="s">
        <v>68</v>
      </c>
      <c r="M62" s="93">
        <f>O62*0.7712</f>
        <v>287.6576</v>
      </c>
      <c r="N62" s="67">
        <v>0</v>
      </c>
      <c r="O62" s="67">
        <v>373</v>
      </c>
      <c r="P62" s="95">
        <f t="shared" si="1"/>
        <v>0.7712</v>
      </c>
    </row>
    <row r="63" spans="1:16" x14ac:dyDescent="0.3">
      <c r="A63" s="79" t="s">
        <v>24</v>
      </c>
      <c r="B63" s="37" t="s">
        <v>69</v>
      </c>
      <c r="C63" s="38">
        <v>244</v>
      </c>
      <c r="D63" s="38">
        <v>53</v>
      </c>
      <c r="E63" s="38">
        <v>857</v>
      </c>
      <c r="F63" s="39">
        <v>0.34655775962660446</v>
      </c>
      <c r="G63" s="38">
        <v>231</v>
      </c>
      <c r="H63" s="38">
        <v>51</v>
      </c>
      <c r="I63" s="38">
        <v>848</v>
      </c>
      <c r="J63" s="40">
        <v>0.33254716981132076</v>
      </c>
      <c r="K63" s="37" t="s">
        <v>24</v>
      </c>
      <c r="L63" s="37" t="s">
        <v>69</v>
      </c>
      <c r="M63" s="67">
        <v>248</v>
      </c>
      <c r="N63" s="67">
        <v>42</v>
      </c>
      <c r="O63" s="67">
        <v>810</v>
      </c>
      <c r="P63" s="80">
        <f t="shared" si="1"/>
        <v>0.35802469135802467</v>
      </c>
    </row>
    <row r="64" spans="1:16" x14ac:dyDescent="0.3">
      <c r="A64" s="79" t="s">
        <v>24</v>
      </c>
      <c r="B64" s="37" t="s">
        <v>70</v>
      </c>
      <c r="C64" s="38">
        <v>102</v>
      </c>
      <c r="D64" s="38">
        <v>18</v>
      </c>
      <c r="E64" s="38">
        <v>702</v>
      </c>
      <c r="F64" s="39">
        <v>0.17094017094017094</v>
      </c>
      <c r="G64" s="38">
        <v>123</v>
      </c>
      <c r="H64" s="38">
        <v>26</v>
      </c>
      <c r="I64" s="38">
        <v>700</v>
      </c>
      <c r="J64" s="40">
        <v>0.21285714285714286</v>
      </c>
      <c r="K64" s="37" t="s">
        <v>24</v>
      </c>
      <c r="L64" s="37" t="s">
        <v>70</v>
      </c>
      <c r="M64" s="67">
        <v>147</v>
      </c>
      <c r="N64" s="67">
        <v>24</v>
      </c>
      <c r="O64" s="67">
        <v>687</v>
      </c>
      <c r="P64" s="80">
        <f t="shared" si="1"/>
        <v>0.24890829694323144</v>
      </c>
    </row>
    <row r="65" spans="1:16" x14ac:dyDescent="0.3">
      <c r="A65" s="79" t="s">
        <v>24</v>
      </c>
      <c r="B65" s="37" t="s">
        <v>553</v>
      </c>
      <c r="C65" s="38">
        <v>304</v>
      </c>
      <c r="D65" s="38">
        <v>19</v>
      </c>
      <c r="E65" s="38">
        <v>355</v>
      </c>
      <c r="F65" s="39">
        <v>0.90985915492957747</v>
      </c>
      <c r="G65" s="38">
        <v>332</v>
      </c>
      <c r="H65" s="38">
        <v>21</v>
      </c>
      <c r="I65" s="38">
        <v>388</v>
      </c>
      <c r="J65" s="40">
        <v>0.90979381443298968</v>
      </c>
      <c r="K65" s="37" t="s">
        <v>24</v>
      </c>
      <c r="L65" s="37" t="s">
        <v>71</v>
      </c>
      <c r="M65" s="67">
        <v>295</v>
      </c>
      <c r="N65" s="67">
        <v>0</v>
      </c>
      <c r="O65" s="67">
        <v>295</v>
      </c>
      <c r="P65" s="80">
        <f t="shared" si="1"/>
        <v>1</v>
      </c>
    </row>
    <row r="66" spans="1:16" x14ac:dyDescent="0.3">
      <c r="A66" s="79" t="s">
        <v>24</v>
      </c>
      <c r="B66" s="37" t="s">
        <v>728</v>
      </c>
      <c r="C66" s="38">
        <v>29</v>
      </c>
      <c r="D66" s="38">
        <v>3</v>
      </c>
      <c r="E66" s="38">
        <v>70</v>
      </c>
      <c r="F66" s="39">
        <v>0.45714285714285713</v>
      </c>
      <c r="G66" s="38">
        <v>40</v>
      </c>
      <c r="H66" s="38">
        <v>3</v>
      </c>
      <c r="I66" s="38">
        <v>48</v>
      </c>
      <c r="J66" s="40">
        <v>0.89583333333333337</v>
      </c>
      <c r="K66" s="37" t="s">
        <v>24</v>
      </c>
      <c r="L66" s="37" t="s">
        <v>72</v>
      </c>
      <c r="M66" s="67">
        <v>0</v>
      </c>
      <c r="N66" s="67">
        <v>0</v>
      </c>
      <c r="O66" s="67">
        <v>0</v>
      </c>
      <c r="P66" s="80">
        <v>0</v>
      </c>
    </row>
    <row r="67" spans="1:16" x14ac:dyDescent="0.3">
      <c r="A67" s="79" t="s">
        <v>24</v>
      </c>
      <c r="B67" s="37" t="s">
        <v>73</v>
      </c>
      <c r="C67" s="38">
        <v>19</v>
      </c>
      <c r="D67" s="38">
        <v>26</v>
      </c>
      <c r="E67" s="38">
        <v>315</v>
      </c>
      <c r="F67" s="39">
        <v>0.14285714285714285</v>
      </c>
      <c r="G67" s="38">
        <v>22</v>
      </c>
      <c r="H67" s="38">
        <v>20</v>
      </c>
      <c r="I67" s="38">
        <v>261</v>
      </c>
      <c r="J67" s="40">
        <v>0.16091954022988506</v>
      </c>
      <c r="K67" s="37" t="s">
        <v>24</v>
      </c>
      <c r="L67" s="37" t="s">
        <v>73</v>
      </c>
      <c r="M67" s="67">
        <v>18</v>
      </c>
      <c r="N67" s="67">
        <v>39</v>
      </c>
      <c r="O67" s="67">
        <v>260</v>
      </c>
      <c r="P67" s="80">
        <f t="shared" si="1"/>
        <v>0.21923076923076923</v>
      </c>
    </row>
    <row r="68" spans="1:16" x14ac:dyDescent="0.3">
      <c r="A68" s="79" t="s">
        <v>24</v>
      </c>
      <c r="B68" s="37" t="s">
        <v>556</v>
      </c>
      <c r="C68" s="38">
        <v>323</v>
      </c>
      <c r="D68" s="38">
        <v>38</v>
      </c>
      <c r="E68" s="38">
        <v>414</v>
      </c>
      <c r="F68" s="39">
        <v>0.8719806763285024</v>
      </c>
      <c r="G68" s="38">
        <v>339</v>
      </c>
      <c r="H68" s="38">
        <v>40</v>
      </c>
      <c r="I68" s="38">
        <v>435</v>
      </c>
      <c r="J68" s="40">
        <v>0.87126436781609196</v>
      </c>
      <c r="K68" s="37" t="s">
        <v>24</v>
      </c>
      <c r="L68" s="37" t="s">
        <v>74</v>
      </c>
      <c r="M68" s="67">
        <v>459</v>
      </c>
      <c r="N68" s="67">
        <v>0</v>
      </c>
      <c r="O68" s="67">
        <v>459</v>
      </c>
      <c r="P68" s="80">
        <f t="shared" si="1"/>
        <v>1</v>
      </c>
    </row>
    <row r="69" spans="1:16" x14ac:dyDescent="0.3">
      <c r="A69" s="79" t="s">
        <v>24</v>
      </c>
      <c r="B69" s="37" t="s">
        <v>554</v>
      </c>
      <c r="C69" s="38">
        <v>551</v>
      </c>
      <c r="D69" s="38">
        <v>79</v>
      </c>
      <c r="E69" s="38">
        <v>1040</v>
      </c>
      <c r="F69" s="39">
        <v>0.60576923076923073</v>
      </c>
      <c r="G69" s="38">
        <v>565</v>
      </c>
      <c r="H69" s="38">
        <v>74</v>
      </c>
      <c r="I69" s="38">
        <v>1012</v>
      </c>
      <c r="J69" s="40">
        <v>0.63142292490118579</v>
      </c>
      <c r="K69" s="37" t="s">
        <v>24</v>
      </c>
      <c r="L69" s="37" t="s">
        <v>75</v>
      </c>
      <c r="M69" s="93">
        <f>O69*0.8168</f>
        <v>826.60159999999996</v>
      </c>
      <c r="N69" s="67">
        <v>0</v>
      </c>
      <c r="O69" s="68">
        <v>1012</v>
      </c>
      <c r="P69" s="95">
        <f t="shared" si="1"/>
        <v>0.81679999999999997</v>
      </c>
    </row>
    <row r="70" spans="1:16" x14ac:dyDescent="0.3">
      <c r="A70" s="79" t="s">
        <v>24</v>
      </c>
      <c r="B70" s="37" t="s">
        <v>555</v>
      </c>
      <c r="C70" s="38">
        <v>260</v>
      </c>
      <c r="D70" s="38">
        <v>67</v>
      </c>
      <c r="E70" s="38">
        <v>388</v>
      </c>
      <c r="F70" s="39">
        <v>0.84278350515463918</v>
      </c>
      <c r="G70" s="38">
        <v>397</v>
      </c>
      <c r="H70" s="38">
        <v>102</v>
      </c>
      <c r="I70" s="38">
        <v>593</v>
      </c>
      <c r="J70" s="40">
        <v>0.84148397976391232</v>
      </c>
      <c r="K70" s="37" t="s">
        <v>24</v>
      </c>
      <c r="L70" s="37" t="s">
        <v>76</v>
      </c>
      <c r="M70" s="93">
        <f>O70*0.9795</f>
        <v>437.8365</v>
      </c>
      <c r="N70" s="67">
        <v>0</v>
      </c>
      <c r="O70" s="67">
        <v>447</v>
      </c>
      <c r="P70" s="95">
        <f t="shared" ref="P70:P135" si="2">(M70+N70)/O70</f>
        <v>0.97950000000000004</v>
      </c>
    </row>
    <row r="71" spans="1:16" x14ac:dyDescent="0.3">
      <c r="A71" s="79" t="s">
        <v>24</v>
      </c>
      <c r="B71" s="37" t="s">
        <v>77</v>
      </c>
      <c r="C71" s="38">
        <v>83</v>
      </c>
      <c r="D71" s="38">
        <v>31</v>
      </c>
      <c r="E71" s="38">
        <v>661</v>
      </c>
      <c r="F71" s="39">
        <v>0.17246596066565809</v>
      </c>
      <c r="G71" s="38">
        <v>86</v>
      </c>
      <c r="H71" s="38">
        <v>27</v>
      </c>
      <c r="I71" s="38">
        <v>599</v>
      </c>
      <c r="J71" s="40">
        <v>0.18864774624373956</v>
      </c>
      <c r="K71" s="37" t="s">
        <v>24</v>
      </c>
      <c r="L71" s="37" t="s">
        <v>77</v>
      </c>
      <c r="M71" s="67">
        <v>104</v>
      </c>
      <c r="N71" s="67">
        <v>23</v>
      </c>
      <c r="O71" s="67">
        <v>633</v>
      </c>
      <c r="P71" s="80">
        <f t="shared" si="2"/>
        <v>0.20063191153238547</v>
      </c>
    </row>
    <row r="72" spans="1:16" x14ac:dyDescent="0.3">
      <c r="A72" s="79" t="s">
        <v>24</v>
      </c>
      <c r="B72" s="37" t="s">
        <v>557</v>
      </c>
      <c r="C72" s="38">
        <v>238</v>
      </c>
      <c r="D72" s="38">
        <v>31</v>
      </c>
      <c r="E72" s="38">
        <v>445</v>
      </c>
      <c r="F72" s="39">
        <v>0.60449438202247197</v>
      </c>
      <c r="G72" s="38">
        <v>205</v>
      </c>
      <c r="H72" s="38">
        <v>33</v>
      </c>
      <c r="I72" s="38">
        <v>378</v>
      </c>
      <c r="J72" s="40">
        <v>0.62962962962962965</v>
      </c>
      <c r="K72" s="37" t="s">
        <v>24</v>
      </c>
      <c r="L72" s="37" t="s">
        <v>78</v>
      </c>
      <c r="M72" s="93">
        <f>O72*0.8656</f>
        <v>308.15360000000004</v>
      </c>
      <c r="N72" s="67">
        <v>0</v>
      </c>
      <c r="O72" s="67">
        <v>356</v>
      </c>
      <c r="P72" s="95">
        <f t="shared" si="2"/>
        <v>0.86560000000000015</v>
      </c>
    </row>
    <row r="73" spans="1:16" x14ac:dyDescent="0.3">
      <c r="A73" s="79" t="s">
        <v>24</v>
      </c>
      <c r="B73" s="37" t="s">
        <v>558</v>
      </c>
      <c r="C73" s="38">
        <v>161</v>
      </c>
      <c r="D73" s="38">
        <v>21</v>
      </c>
      <c r="E73" s="38">
        <v>295</v>
      </c>
      <c r="F73" s="39">
        <v>0.61694915254237293</v>
      </c>
      <c r="G73" s="38">
        <v>158</v>
      </c>
      <c r="H73" s="38">
        <v>20</v>
      </c>
      <c r="I73" s="38">
        <v>290</v>
      </c>
      <c r="J73" s="40">
        <v>0.61379310344827587</v>
      </c>
      <c r="K73" s="37" t="s">
        <v>24</v>
      </c>
      <c r="L73" s="37" t="s">
        <v>79</v>
      </c>
      <c r="M73" s="93">
        <f>O73*0.6662</f>
        <v>173.21200000000002</v>
      </c>
      <c r="N73" s="67">
        <v>0</v>
      </c>
      <c r="O73" s="67">
        <v>260</v>
      </c>
      <c r="P73" s="95">
        <f t="shared" si="2"/>
        <v>0.66620000000000001</v>
      </c>
    </row>
    <row r="74" spans="1:16" x14ac:dyDescent="0.3">
      <c r="A74" s="79" t="s">
        <v>24</v>
      </c>
      <c r="B74" s="37" t="s">
        <v>81</v>
      </c>
      <c r="C74" s="38">
        <v>21</v>
      </c>
      <c r="D74" s="38">
        <v>5</v>
      </c>
      <c r="E74" s="38">
        <v>321</v>
      </c>
      <c r="F74" s="39">
        <v>8.0996884735202487E-2</v>
      </c>
      <c r="G74" s="38">
        <v>23</v>
      </c>
      <c r="H74" s="38">
        <v>8</v>
      </c>
      <c r="I74" s="38">
        <v>324</v>
      </c>
      <c r="J74" s="40">
        <v>9.5679012345679007E-2</v>
      </c>
      <c r="K74" s="37" t="s">
        <v>24</v>
      </c>
      <c r="L74" s="37" t="s">
        <v>81</v>
      </c>
      <c r="M74" s="67">
        <v>36</v>
      </c>
      <c r="N74" s="67">
        <v>8</v>
      </c>
      <c r="O74" s="67">
        <v>310</v>
      </c>
      <c r="P74" s="80">
        <f t="shared" si="2"/>
        <v>0.14193548387096774</v>
      </c>
    </row>
    <row r="75" spans="1:16" x14ac:dyDescent="0.3">
      <c r="A75" s="79" t="s">
        <v>24</v>
      </c>
      <c r="B75" s="37" t="s">
        <v>80</v>
      </c>
      <c r="C75" s="38">
        <v>123</v>
      </c>
      <c r="D75" s="38">
        <v>20</v>
      </c>
      <c r="E75" s="38">
        <v>483</v>
      </c>
      <c r="F75" s="39">
        <v>0.29606625258799174</v>
      </c>
      <c r="G75" s="38">
        <v>129</v>
      </c>
      <c r="H75" s="38">
        <v>19</v>
      </c>
      <c r="I75" s="38">
        <v>439</v>
      </c>
      <c r="J75" s="40">
        <v>0.33712984054669703</v>
      </c>
      <c r="K75" s="37" t="s">
        <v>24</v>
      </c>
      <c r="L75" s="37" t="s">
        <v>80</v>
      </c>
      <c r="M75" s="67">
        <v>145</v>
      </c>
      <c r="N75" s="67">
        <v>31</v>
      </c>
      <c r="O75" s="67">
        <v>461</v>
      </c>
      <c r="P75" s="80">
        <f t="shared" si="2"/>
        <v>0.38177874186550975</v>
      </c>
    </row>
    <row r="76" spans="1:16" x14ac:dyDescent="0.3">
      <c r="A76" s="79" t="s">
        <v>24</v>
      </c>
      <c r="B76" s="37" t="s">
        <v>82</v>
      </c>
      <c r="C76" s="38">
        <v>40</v>
      </c>
      <c r="D76" s="38">
        <v>70</v>
      </c>
      <c r="E76" s="38">
        <v>473</v>
      </c>
      <c r="F76" s="39">
        <v>0.23255813953488372</v>
      </c>
      <c r="G76" s="38">
        <v>48</v>
      </c>
      <c r="H76" s="38">
        <v>85</v>
      </c>
      <c r="I76" s="38">
        <v>458</v>
      </c>
      <c r="J76" s="40">
        <v>0.29039301310043669</v>
      </c>
      <c r="K76" s="37" t="s">
        <v>24</v>
      </c>
      <c r="L76" s="37" t="s">
        <v>82</v>
      </c>
      <c r="M76" s="67">
        <v>43</v>
      </c>
      <c r="N76" s="67">
        <v>48</v>
      </c>
      <c r="O76" s="67">
        <v>312</v>
      </c>
      <c r="P76" s="80">
        <f t="shared" si="2"/>
        <v>0.29166666666666669</v>
      </c>
    </row>
    <row r="77" spans="1:16" x14ac:dyDescent="0.3">
      <c r="A77" s="79" t="s">
        <v>24</v>
      </c>
      <c r="B77" s="37" t="s">
        <v>83</v>
      </c>
      <c r="C77" s="38">
        <v>67</v>
      </c>
      <c r="D77" s="38">
        <v>10</v>
      </c>
      <c r="E77" s="38">
        <v>558</v>
      </c>
      <c r="F77" s="39">
        <v>0.13799283154121864</v>
      </c>
      <c r="G77" s="38">
        <v>65</v>
      </c>
      <c r="H77" s="38">
        <v>14</v>
      </c>
      <c r="I77" s="38">
        <v>479</v>
      </c>
      <c r="J77" s="40">
        <v>0.1649269311064718</v>
      </c>
      <c r="K77" s="37" t="s">
        <v>24</v>
      </c>
      <c r="L77" s="37" t="s">
        <v>83</v>
      </c>
      <c r="M77" s="67">
        <v>89</v>
      </c>
      <c r="N77" s="67">
        <v>13</v>
      </c>
      <c r="O77" s="67">
        <v>484</v>
      </c>
      <c r="P77" s="80">
        <f t="shared" si="2"/>
        <v>0.21074380165289255</v>
      </c>
    </row>
    <row r="78" spans="1:16" x14ac:dyDescent="0.3">
      <c r="A78" s="79" t="s">
        <v>24</v>
      </c>
      <c r="B78" s="37" t="s">
        <v>559</v>
      </c>
      <c r="C78" s="38">
        <v>277</v>
      </c>
      <c r="D78" s="38">
        <v>53</v>
      </c>
      <c r="E78" s="38">
        <v>421</v>
      </c>
      <c r="F78" s="39">
        <v>0.78384798099762465</v>
      </c>
      <c r="G78" s="38">
        <v>286</v>
      </c>
      <c r="H78" s="38">
        <v>55</v>
      </c>
      <c r="I78" s="38">
        <v>434</v>
      </c>
      <c r="J78" s="40">
        <v>0.7857142857142857</v>
      </c>
      <c r="K78" s="37" t="s">
        <v>24</v>
      </c>
      <c r="L78" s="37" t="s">
        <v>84</v>
      </c>
      <c r="M78" s="93">
        <f>O78*0.8312</f>
        <v>366.55920000000003</v>
      </c>
      <c r="N78" s="67">
        <v>0</v>
      </c>
      <c r="O78" s="67">
        <v>441</v>
      </c>
      <c r="P78" s="95">
        <f t="shared" si="2"/>
        <v>0.83120000000000005</v>
      </c>
    </row>
    <row r="79" spans="1:16" x14ac:dyDescent="0.3">
      <c r="A79" s="79" t="s">
        <v>24</v>
      </c>
      <c r="B79" s="37" t="s">
        <v>85</v>
      </c>
      <c r="C79" s="38">
        <v>43</v>
      </c>
      <c r="D79" s="38">
        <v>8</v>
      </c>
      <c r="E79" s="38">
        <v>425</v>
      </c>
      <c r="F79" s="39">
        <v>0.12</v>
      </c>
      <c r="G79" s="38">
        <v>46</v>
      </c>
      <c r="H79" s="38">
        <v>12</v>
      </c>
      <c r="I79" s="38">
        <v>417</v>
      </c>
      <c r="J79" s="40">
        <v>0.13908872901678657</v>
      </c>
      <c r="K79" s="37" t="s">
        <v>24</v>
      </c>
      <c r="L79" s="37" t="s">
        <v>85</v>
      </c>
      <c r="M79" s="67">
        <v>94</v>
      </c>
      <c r="N79" s="67">
        <v>9</v>
      </c>
      <c r="O79" s="67">
        <v>486</v>
      </c>
      <c r="P79" s="80">
        <f t="shared" si="2"/>
        <v>0.21193415637860083</v>
      </c>
    </row>
    <row r="80" spans="1:16" x14ac:dyDescent="0.3">
      <c r="A80" s="79" t="s">
        <v>24</v>
      </c>
      <c r="B80" s="37" t="s">
        <v>86</v>
      </c>
      <c r="C80" s="38">
        <v>28</v>
      </c>
      <c r="D80" s="38">
        <v>14</v>
      </c>
      <c r="E80" s="38">
        <v>453</v>
      </c>
      <c r="F80" s="39">
        <v>9.2715231788079472E-2</v>
      </c>
      <c r="G80" s="38">
        <v>42</v>
      </c>
      <c r="H80" s="38">
        <v>10</v>
      </c>
      <c r="I80" s="38">
        <v>418</v>
      </c>
      <c r="J80" s="40">
        <v>0.12440191387559808</v>
      </c>
      <c r="K80" s="37" t="s">
        <v>24</v>
      </c>
      <c r="L80" s="37" t="s">
        <v>86</v>
      </c>
      <c r="M80" s="67">
        <v>46</v>
      </c>
      <c r="N80" s="67">
        <v>17</v>
      </c>
      <c r="O80" s="67">
        <v>502</v>
      </c>
      <c r="P80" s="80">
        <f t="shared" si="2"/>
        <v>0.12549800796812749</v>
      </c>
    </row>
    <row r="81" spans="1:16" x14ac:dyDescent="0.3">
      <c r="A81" s="79" t="s">
        <v>24</v>
      </c>
      <c r="B81" s="37" t="s">
        <v>88</v>
      </c>
      <c r="C81" s="38">
        <v>161</v>
      </c>
      <c r="D81" s="38">
        <v>21</v>
      </c>
      <c r="E81" s="38">
        <v>549</v>
      </c>
      <c r="F81" s="39">
        <v>0.33151183970856102</v>
      </c>
      <c r="G81" s="38">
        <v>176</v>
      </c>
      <c r="H81" s="38">
        <v>13</v>
      </c>
      <c r="I81" s="38">
        <v>534</v>
      </c>
      <c r="J81" s="40">
        <v>0.3539325842696629</v>
      </c>
      <c r="K81" s="37" t="s">
        <v>24</v>
      </c>
      <c r="L81" s="37" t="s">
        <v>88</v>
      </c>
      <c r="M81" s="67">
        <v>160</v>
      </c>
      <c r="N81" s="67">
        <v>39</v>
      </c>
      <c r="O81" s="67">
        <v>569</v>
      </c>
      <c r="P81" s="80">
        <f t="shared" si="2"/>
        <v>0.34973637961335674</v>
      </c>
    </row>
    <row r="82" spans="1:16" x14ac:dyDescent="0.3">
      <c r="A82" s="79" t="s">
        <v>24</v>
      </c>
      <c r="B82" s="37" t="s">
        <v>89</v>
      </c>
      <c r="C82" s="38">
        <v>302</v>
      </c>
      <c r="D82" s="38">
        <v>49</v>
      </c>
      <c r="E82" s="38">
        <v>794</v>
      </c>
      <c r="F82" s="39">
        <v>0.44206549118387911</v>
      </c>
      <c r="G82" s="38">
        <v>337</v>
      </c>
      <c r="H82" s="38">
        <v>54</v>
      </c>
      <c r="I82" s="38">
        <v>794</v>
      </c>
      <c r="J82" s="40">
        <v>0.49244332493702769</v>
      </c>
      <c r="K82" s="37" t="s">
        <v>24</v>
      </c>
      <c r="L82" s="37" t="s">
        <v>89</v>
      </c>
      <c r="M82" s="67">
        <v>328</v>
      </c>
      <c r="N82" s="67">
        <v>36</v>
      </c>
      <c r="O82" s="67">
        <v>776</v>
      </c>
      <c r="P82" s="80">
        <f t="shared" si="2"/>
        <v>0.46907216494845361</v>
      </c>
    </row>
    <row r="83" spans="1:16" x14ac:dyDescent="0.3">
      <c r="A83" s="79" t="s">
        <v>24</v>
      </c>
      <c r="B83" s="37" t="s">
        <v>560</v>
      </c>
      <c r="C83" s="38">
        <v>272</v>
      </c>
      <c r="D83" s="38">
        <v>52</v>
      </c>
      <c r="E83" s="38">
        <v>398</v>
      </c>
      <c r="F83" s="39">
        <v>0.81407035175879394</v>
      </c>
      <c r="G83" s="38">
        <v>292</v>
      </c>
      <c r="H83" s="38">
        <v>56</v>
      </c>
      <c r="I83" s="38">
        <v>427</v>
      </c>
      <c r="J83" s="40">
        <v>0.81498829039812648</v>
      </c>
      <c r="K83" s="37" t="s">
        <v>24</v>
      </c>
      <c r="L83" s="37" t="s">
        <v>90</v>
      </c>
      <c r="M83" s="93">
        <f>O83*0.8427</f>
        <v>315.16980000000001</v>
      </c>
      <c r="N83" s="67">
        <v>0</v>
      </c>
      <c r="O83" s="67">
        <v>374</v>
      </c>
      <c r="P83" s="95">
        <f t="shared" si="2"/>
        <v>0.8427</v>
      </c>
    </row>
    <row r="84" spans="1:16" x14ac:dyDescent="0.3">
      <c r="A84" s="79" t="s">
        <v>24</v>
      </c>
      <c r="B84" s="37" t="s">
        <v>91</v>
      </c>
      <c r="C84" s="38">
        <v>146</v>
      </c>
      <c r="D84" s="38">
        <v>31</v>
      </c>
      <c r="E84" s="38">
        <v>714</v>
      </c>
      <c r="F84" s="39">
        <v>0.24789915966386555</v>
      </c>
      <c r="G84" s="38">
        <v>144</v>
      </c>
      <c r="H84" s="38">
        <v>44</v>
      </c>
      <c r="I84" s="38">
        <v>682</v>
      </c>
      <c r="J84" s="40">
        <v>0.2756598240469208</v>
      </c>
      <c r="K84" s="37" t="s">
        <v>24</v>
      </c>
      <c r="L84" s="37" t="s">
        <v>91</v>
      </c>
      <c r="M84" s="67">
        <v>207</v>
      </c>
      <c r="N84" s="67">
        <v>36</v>
      </c>
      <c r="O84" s="67">
        <v>662</v>
      </c>
      <c r="P84" s="80">
        <f t="shared" si="2"/>
        <v>0.36706948640483383</v>
      </c>
    </row>
    <row r="85" spans="1:16" x14ac:dyDescent="0.3">
      <c r="A85" s="79" t="s">
        <v>24</v>
      </c>
      <c r="B85" s="37" t="s">
        <v>92</v>
      </c>
      <c r="C85" s="38">
        <v>152</v>
      </c>
      <c r="D85" s="38">
        <v>28</v>
      </c>
      <c r="E85" s="38">
        <v>428</v>
      </c>
      <c r="F85" s="39">
        <v>0.42056074766355139</v>
      </c>
      <c r="G85" s="38">
        <v>148</v>
      </c>
      <c r="H85" s="38">
        <v>22</v>
      </c>
      <c r="I85" s="38">
        <v>395</v>
      </c>
      <c r="J85" s="40">
        <v>0.43037974683544306</v>
      </c>
      <c r="K85" s="37" t="s">
        <v>24</v>
      </c>
      <c r="L85" s="37" t="s">
        <v>92</v>
      </c>
      <c r="M85" s="67">
        <v>261</v>
      </c>
      <c r="N85" s="67">
        <v>0</v>
      </c>
      <c r="O85" s="67">
        <v>462</v>
      </c>
      <c r="P85" s="80">
        <f t="shared" si="2"/>
        <v>0.56493506493506496</v>
      </c>
    </row>
    <row r="86" spans="1:16" x14ac:dyDescent="0.3">
      <c r="A86" s="79" t="s">
        <v>24</v>
      </c>
      <c r="B86" s="37" t="s">
        <v>93</v>
      </c>
      <c r="C86" s="38">
        <v>468</v>
      </c>
      <c r="D86" s="38">
        <v>83</v>
      </c>
      <c r="E86" s="38">
        <v>1892</v>
      </c>
      <c r="F86" s="39">
        <v>0.29122621564482032</v>
      </c>
      <c r="G86" s="38">
        <v>370</v>
      </c>
      <c r="H86" s="38">
        <v>91</v>
      </c>
      <c r="I86" s="38">
        <v>1771</v>
      </c>
      <c r="J86" s="40">
        <v>0.26030491247882553</v>
      </c>
      <c r="K86" s="37" t="s">
        <v>24</v>
      </c>
      <c r="L86" s="37" t="s">
        <v>93</v>
      </c>
      <c r="M86" s="67">
        <v>450</v>
      </c>
      <c r="N86" s="67">
        <v>87</v>
      </c>
      <c r="O86" s="68">
        <v>1695</v>
      </c>
      <c r="P86" s="80">
        <f t="shared" si="2"/>
        <v>0.31681415929203538</v>
      </c>
    </row>
    <row r="87" spans="1:16" x14ac:dyDescent="0.3">
      <c r="A87" s="79" t="s">
        <v>24</v>
      </c>
      <c r="B87" s="37" t="s">
        <v>94</v>
      </c>
      <c r="C87" s="38">
        <v>146</v>
      </c>
      <c r="D87" s="38">
        <v>21</v>
      </c>
      <c r="E87" s="38">
        <v>2110</v>
      </c>
      <c r="F87" s="39">
        <v>7.9146919431279619E-2</v>
      </c>
      <c r="G87" s="38">
        <v>158</v>
      </c>
      <c r="H87" s="38">
        <v>18</v>
      </c>
      <c r="I87" s="38">
        <v>1456</v>
      </c>
      <c r="J87" s="40">
        <v>0.12087912087912088</v>
      </c>
      <c r="K87" s="37" t="s">
        <v>24</v>
      </c>
      <c r="L87" s="37" t="s">
        <v>94</v>
      </c>
      <c r="M87" s="67">
        <v>175</v>
      </c>
      <c r="N87" s="67">
        <v>22</v>
      </c>
      <c r="O87" s="68">
        <v>1434</v>
      </c>
      <c r="P87" s="80">
        <f t="shared" si="2"/>
        <v>0.13737796373779637</v>
      </c>
    </row>
    <row r="88" spans="1:16" x14ac:dyDescent="0.3">
      <c r="A88" s="79" t="s">
        <v>24</v>
      </c>
      <c r="B88" s="37" t="s">
        <v>690</v>
      </c>
      <c r="C88" s="38">
        <v>182</v>
      </c>
      <c r="D88" s="38">
        <v>38</v>
      </c>
      <c r="E88" s="38">
        <v>386</v>
      </c>
      <c r="F88" s="39">
        <v>0.56994818652849744</v>
      </c>
      <c r="G88" s="38">
        <v>204</v>
      </c>
      <c r="H88" s="38">
        <v>31</v>
      </c>
      <c r="I88" s="38">
        <v>380</v>
      </c>
      <c r="J88" s="40">
        <v>0.61842105263157898</v>
      </c>
      <c r="K88" s="37" t="s">
        <v>24</v>
      </c>
      <c r="L88" s="37" t="s">
        <v>95</v>
      </c>
      <c r="M88" s="93">
        <f>O88*0.7358</f>
        <v>308.30020000000002</v>
      </c>
      <c r="N88" s="67">
        <v>0</v>
      </c>
      <c r="O88" s="67">
        <v>419</v>
      </c>
      <c r="P88" s="95">
        <f t="shared" si="2"/>
        <v>0.73580000000000001</v>
      </c>
    </row>
    <row r="89" spans="1:16" x14ac:dyDescent="0.3">
      <c r="A89" s="79" t="s">
        <v>24</v>
      </c>
      <c r="B89" s="37" t="s">
        <v>561</v>
      </c>
      <c r="C89" s="38">
        <v>207</v>
      </c>
      <c r="D89" s="38">
        <v>47</v>
      </c>
      <c r="E89" s="38">
        <v>485</v>
      </c>
      <c r="F89" s="39">
        <v>0.52371134020618559</v>
      </c>
      <c r="G89" s="38">
        <v>200</v>
      </c>
      <c r="H89" s="38">
        <v>25</v>
      </c>
      <c r="I89" s="38">
        <v>447</v>
      </c>
      <c r="J89" s="40">
        <v>0.50335570469798663</v>
      </c>
      <c r="K89" s="37" t="s">
        <v>24</v>
      </c>
      <c r="L89" s="37" t="s">
        <v>96</v>
      </c>
      <c r="M89" s="93">
        <f>O89*0.6485</f>
        <v>283.39449999999999</v>
      </c>
      <c r="N89" s="67">
        <v>0</v>
      </c>
      <c r="O89" s="67">
        <v>437</v>
      </c>
      <c r="P89" s="95">
        <f t="shared" si="2"/>
        <v>0.64849999999999997</v>
      </c>
    </row>
    <row r="90" spans="1:16" x14ac:dyDescent="0.3">
      <c r="A90" s="79" t="s">
        <v>24</v>
      </c>
      <c r="B90" s="37" t="s">
        <v>562</v>
      </c>
      <c r="C90" s="38">
        <v>253</v>
      </c>
      <c r="D90" s="38">
        <v>45</v>
      </c>
      <c r="E90" s="38">
        <v>414</v>
      </c>
      <c r="F90" s="39">
        <v>0.71980676328502413</v>
      </c>
      <c r="G90" s="38">
        <v>206</v>
      </c>
      <c r="H90" s="38">
        <v>59</v>
      </c>
      <c r="I90" s="38">
        <v>381</v>
      </c>
      <c r="J90" s="40">
        <v>0.6955380577427821</v>
      </c>
      <c r="K90" s="37" t="s">
        <v>24</v>
      </c>
      <c r="L90" s="37" t="s">
        <v>97</v>
      </c>
      <c r="M90" s="93">
        <f>O90*0.731</f>
        <v>277.77999999999997</v>
      </c>
      <c r="N90" s="67">
        <v>0</v>
      </c>
      <c r="O90" s="67">
        <v>380</v>
      </c>
      <c r="P90" s="95">
        <f t="shared" si="2"/>
        <v>0.73099999999999998</v>
      </c>
    </row>
    <row r="91" spans="1:16" x14ac:dyDescent="0.3">
      <c r="A91" s="79" t="s">
        <v>24</v>
      </c>
      <c r="B91" s="37" t="s">
        <v>98</v>
      </c>
      <c r="C91" s="38">
        <v>104</v>
      </c>
      <c r="D91" s="38">
        <v>23</v>
      </c>
      <c r="E91" s="38">
        <v>489</v>
      </c>
      <c r="F91" s="39">
        <v>0.25971370143149286</v>
      </c>
      <c r="G91" s="38">
        <v>108</v>
      </c>
      <c r="H91" s="38">
        <v>7</v>
      </c>
      <c r="I91" s="38">
        <v>433</v>
      </c>
      <c r="J91" s="40">
        <v>0.26558891454965355</v>
      </c>
      <c r="K91" s="37" t="s">
        <v>24</v>
      </c>
      <c r="L91" s="37" t="s">
        <v>98</v>
      </c>
      <c r="M91" s="67">
        <v>109</v>
      </c>
      <c r="N91" s="67">
        <v>11</v>
      </c>
      <c r="O91" s="67">
        <v>419</v>
      </c>
      <c r="P91" s="80">
        <f t="shared" si="2"/>
        <v>0.28639618138424822</v>
      </c>
    </row>
    <row r="92" spans="1:16" x14ac:dyDescent="0.3">
      <c r="A92" s="79" t="s">
        <v>24</v>
      </c>
      <c r="B92" s="37" t="s">
        <v>716</v>
      </c>
      <c r="C92" s="38">
        <v>196</v>
      </c>
      <c r="D92" s="38">
        <v>27</v>
      </c>
      <c r="E92" s="38">
        <v>368</v>
      </c>
      <c r="F92" s="39">
        <v>0.60597826086956519</v>
      </c>
      <c r="G92" s="38">
        <v>174</v>
      </c>
      <c r="H92" s="38">
        <v>32</v>
      </c>
      <c r="I92" s="38">
        <v>340</v>
      </c>
      <c r="J92" s="40">
        <v>0.60588235294117643</v>
      </c>
      <c r="K92" s="37" t="s">
        <v>24</v>
      </c>
      <c r="L92" s="37" t="s">
        <v>99</v>
      </c>
      <c r="M92" s="93">
        <f>O92*0.6814</f>
        <v>238.49</v>
      </c>
      <c r="N92" s="67">
        <v>0</v>
      </c>
      <c r="O92" s="67">
        <v>350</v>
      </c>
      <c r="P92" s="95">
        <f t="shared" si="2"/>
        <v>0.68140000000000001</v>
      </c>
    </row>
    <row r="93" spans="1:16" x14ac:dyDescent="0.3">
      <c r="A93" s="79" t="s">
        <v>24</v>
      </c>
      <c r="B93" s="37" t="s">
        <v>100</v>
      </c>
      <c r="C93" s="38">
        <v>172</v>
      </c>
      <c r="D93" s="38">
        <v>22</v>
      </c>
      <c r="E93" s="38">
        <v>501</v>
      </c>
      <c r="F93" s="39">
        <v>0.38722554890219563</v>
      </c>
      <c r="G93" s="38">
        <v>166</v>
      </c>
      <c r="H93" s="38">
        <v>39</v>
      </c>
      <c r="I93" s="38">
        <v>439</v>
      </c>
      <c r="J93" s="40">
        <v>0.46697038724373574</v>
      </c>
      <c r="K93" s="37" t="s">
        <v>24</v>
      </c>
      <c r="L93" s="37" t="s">
        <v>100</v>
      </c>
      <c r="M93" s="67">
        <v>162</v>
      </c>
      <c r="N93" s="67">
        <v>27</v>
      </c>
      <c r="O93" s="67">
        <v>415</v>
      </c>
      <c r="P93" s="80">
        <f t="shared" si="2"/>
        <v>0.45542168674698796</v>
      </c>
    </row>
    <row r="94" spans="1:16" x14ac:dyDescent="0.3">
      <c r="A94" s="79" t="s">
        <v>24</v>
      </c>
      <c r="B94" s="37" t="s">
        <v>101</v>
      </c>
      <c r="C94" s="38">
        <v>144</v>
      </c>
      <c r="D94" s="38">
        <v>136</v>
      </c>
      <c r="E94" s="38">
        <v>483</v>
      </c>
      <c r="F94" s="39">
        <v>0.57971014492753625</v>
      </c>
      <c r="G94" s="38">
        <v>137</v>
      </c>
      <c r="H94" s="38">
        <v>136</v>
      </c>
      <c r="I94" s="38">
        <v>468</v>
      </c>
      <c r="J94" s="40">
        <v>0.58333333333333337</v>
      </c>
      <c r="K94" s="37" t="s">
        <v>24</v>
      </c>
      <c r="L94" s="37" t="s">
        <v>101</v>
      </c>
      <c r="M94" s="67">
        <v>119</v>
      </c>
      <c r="N94" s="67">
        <v>70</v>
      </c>
      <c r="O94" s="67">
        <v>488</v>
      </c>
      <c r="P94" s="80">
        <f t="shared" si="2"/>
        <v>0.38729508196721313</v>
      </c>
    </row>
    <row r="95" spans="1:16" x14ac:dyDescent="0.3">
      <c r="A95" s="79" t="s">
        <v>24</v>
      </c>
      <c r="B95" s="37" t="s">
        <v>102</v>
      </c>
      <c r="C95" s="38">
        <v>98</v>
      </c>
      <c r="D95" s="38">
        <v>66</v>
      </c>
      <c r="E95" s="38">
        <v>330</v>
      </c>
      <c r="F95" s="39">
        <v>0.49696969696969695</v>
      </c>
      <c r="G95" s="38">
        <v>84</v>
      </c>
      <c r="H95" s="38">
        <v>56</v>
      </c>
      <c r="I95" s="38">
        <v>334</v>
      </c>
      <c r="J95" s="40">
        <v>0.41916167664670656</v>
      </c>
      <c r="K95" s="37" t="s">
        <v>24</v>
      </c>
      <c r="L95" s="37" t="s">
        <v>102</v>
      </c>
      <c r="M95" s="67">
        <v>50</v>
      </c>
      <c r="N95" s="67">
        <v>54</v>
      </c>
      <c r="O95" s="67">
        <v>310</v>
      </c>
      <c r="P95" s="80">
        <f t="shared" si="2"/>
        <v>0.33548387096774196</v>
      </c>
    </row>
    <row r="96" spans="1:16" x14ac:dyDescent="0.3">
      <c r="A96" s="79" t="s">
        <v>24</v>
      </c>
      <c r="B96" s="37" t="s">
        <v>563</v>
      </c>
      <c r="C96" s="38">
        <v>250</v>
      </c>
      <c r="D96" s="38">
        <v>47</v>
      </c>
      <c r="E96" s="38">
        <v>563</v>
      </c>
      <c r="F96" s="39">
        <v>0.52753108348134992</v>
      </c>
      <c r="G96" s="38">
        <v>235</v>
      </c>
      <c r="H96" s="38">
        <v>45</v>
      </c>
      <c r="I96" s="38">
        <v>507</v>
      </c>
      <c r="J96" s="40">
        <v>0.55226824457593693</v>
      </c>
      <c r="K96" s="37" t="s">
        <v>24</v>
      </c>
      <c r="L96" s="37" t="s">
        <v>103</v>
      </c>
      <c r="M96" s="93">
        <f>O96*0.7826</f>
        <v>360.77859999999998</v>
      </c>
      <c r="N96" s="67">
        <v>0</v>
      </c>
      <c r="O96" s="67">
        <v>461</v>
      </c>
      <c r="P96" s="95">
        <f t="shared" si="2"/>
        <v>0.78259999999999996</v>
      </c>
    </row>
    <row r="97" spans="1:16" x14ac:dyDescent="0.3">
      <c r="A97" s="79" t="s">
        <v>24</v>
      </c>
      <c r="B97" s="37" t="s">
        <v>104</v>
      </c>
      <c r="C97" s="38">
        <v>748</v>
      </c>
      <c r="D97" s="38">
        <v>108</v>
      </c>
      <c r="E97" s="38">
        <v>2197</v>
      </c>
      <c r="F97" s="39">
        <v>0.38962221210741921</v>
      </c>
      <c r="G97" s="38">
        <v>675</v>
      </c>
      <c r="H97" s="38">
        <v>98</v>
      </c>
      <c r="I97" s="38">
        <v>1826</v>
      </c>
      <c r="J97" s="40">
        <v>0.42332968236582696</v>
      </c>
      <c r="K97" s="37" t="s">
        <v>24</v>
      </c>
      <c r="L97" s="37" t="s">
        <v>104</v>
      </c>
      <c r="M97" s="67">
        <v>748</v>
      </c>
      <c r="N97" s="67">
        <v>91</v>
      </c>
      <c r="O97" s="68">
        <v>1823</v>
      </c>
      <c r="P97" s="80">
        <f t="shared" si="2"/>
        <v>0.46023038946791006</v>
      </c>
    </row>
    <row r="98" spans="1:16" x14ac:dyDescent="0.3">
      <c r="A98" s="79" t="s">
        <v>24</v>
      </c>
      <c r="B98" s="37" t="s">
        <v>564</v>
      </c>
      <c r="C98" s="38">
        <v>55</v>
      </c>
      <c r="D98" s="38">
        <v>7</v>
      </c>
      <c r="E98" s="38">
        <v>76</v>
      </c>
      <c r="F98" s="39">
        <v>0.81578947368421051</v>
      </c>
      <c r="G98" s="38">
        <v>65</v>
      </c>
      <c r="H98" s="38">
        <v>8</v>
      </c>
      <c r="I98" s="38">
        <v>91</v>
      </c>
      <c r="J98" s="40">
        <v>0.80219780219780223</v>
      </c>
      <c r="K98" s="37" t="s">
        <v>24</v>
      </c>
      <c r="L98" s="37" t="s">
        <v>105</v>
      </c>
      <c r="M98" s="93">
        <f>O98*0.827</f>
        <v>98.412999999999997</v>
      </c>
      <c r="N98" s="67">
        <v>0</v>
      </c>
      <c r="O98" s="67">
        <v>119</v>
      </c>
      <c r="P98" s="95">
        <f t="shared" si="2"/>
        <v>0.82699999999999996</v>
      </c>
    </row>
    <row r="99" spans="1:16" x14ac:dyDescent="0.3">
      <c r="A99" s="79" t="s">
        <v>24</v>
      </c>
      <c r="B99" s="37" t="s">
        <v>565</v>
      </c>
      <c r="C99" s="38">
        <v>435</v>
      </c>
      <c r="D99" s="38">
        <v>39</v>
      </c>
      <c r="E99" s="38">
        <v>510</v>
      </c>
      <c r="F99" s="39">
        <v>0.92941176470588238</v>
      </c>
      <c r="G99" s="38">
        <v>444</v>
      </c>
      <c r="H99" s="38">
        <v>40</v>
      </c>
      <c r="I99" s="38">
        <v>520</v>
      </c>
      <c r="J99" s="40">
        <v>0.93076923076923079</v>
      </c>
      <c r="K99" s="37" t="s">
        <v>24</v>
      </c>
      <c r="L99" s="37" t="s">
        <v>106</v>
      </c>
      <c r="M99" s="67">
        <v>433</v>
      </c>
      <c r="N99" s="67">
        <v>0</v>
      </c>
      <c r="O99" s="67">
        <v>433</v>
      </c>
      <c r="P99" s="80">
        <f t="shared" si="2"/>
        <v>1</v>
      </c>
    </row>
    <row r="100" spans="1:16" x14ac:dyDescent="0.3">
      <c r="A100" s="79" t="s">
        <v>24</v>
      </c>
      <c r="B100" s="37" t="s">
        <v>566</v>
      </c>
      <c r="C100" s="38">
        <v>298</v>
      </c>
      <c r="D100" s="38">
        <v>21</v>
      </c>
      <c r="E100" s="38">
        <v>378</v>
      </c>
      <c r="F100" s="39">
        <v>0.84391534391534395</v>
      </c>
      <c r="G100" s="38">
        <v>322</v>
      </c>
      <c r="H100" s="38">
        <v>23</v>
      </c>
      <c r="I100" s="38">
        <v>409</v>
      </c>
      <c r="J100" s="40">
        <v>0.84352078239608796</v>
      </c>
      <c r="K100" s="37" t="s">
        <v>24</v>
      </c>
      <c r="L100" s="37" t="s">
        <v>107</v>
      </c>
      <c r="M100" s="67">
        <v>348</v>
      </c>
      <c r="N100" s="67">
        <v>0</v>
      </c>
      <c r="O100" s="67">
        <v>348</v>
      </c>
      <c r="P100" s="80">
        <f t="shared" si="2"/>
        <v>1</v>
      </c>
    </row>
    <row r="101" spans="1:16" x14ac:dyDescent="0.3">
      <c r="A101" s="79" t="s">
        <v>24</v>
      </c>
      <c r="B101" s="37" t="s">
        <v>567</v>
      </c>
      <c r="C101" s="38">
        <v>264</v>
      </c>
      <c r="D101" s="38">
        <v>55</v>
      </c>
      <c r="E101" s="38">
        <v>419</v>
      </c>
      <c r="F101" s="39">
        <v>0.76133651551312653</v>
      </c>
      <c r="G101" s="38">
        <v>286</v>
      </c>
      <c r="H101" s="38">
        <v>60</v>
      </c>
      <c r="I101" s="38">
        <v>455</v>
      </c>
      <c r="J101" s="40">
        <v>0.7604395604395604</v>
      </c>
      <c r="K101" s="37" t="s">
        <v>24</v>
      </c>
      <c r="L101" s="37" t="s">
        <v>108</v>
      </c>
      <c r="M101" s="93">
        <f>O101*0.9253</f>
        <v>371.97059999999999</v>
      </c>
      <c r="N101" s="67">
        <v>0</v>
      </c>
      <c r="O101" s="67">
        <v>402</v>
      </c>
      <c r="P101" s="95">
        <f t="shared" si="2"/>
        <v>0.92530000000000001</v>
      </c>
    </row>
    <row r="102" spans="1:16" x14ac:dyDescent="0.3">
      <c r="A102" s="79" t="s">
        <v>24</v>
      </c>
      <c r="B102" s="37" t="s">
        <v>568</v>
      </c>
      <c r="C102" s="38">
        <v>279</v>
      </c>
      <c r="D102" s="38">
        <v>31</v>
      </c>
      <c r="E102" s="38">
        <v>362</v>
      </c>
      <c r="F102" s="39">
        <v>0.85635359116022103</v>
      </c>
      <c r="G102" s="38">
        <v>309</v>
      </c>
      <c r="H102" s="38">
        <v>34</v>
      </c>
      <c r="I102" s="38">
        <v>401</v>
      </c>
      <c r="J102" s="40">
        <v>0.85536159600997508</v>
      </c>
      <c r="K102" s="37" t="s">
        <v>24</v>
      </c>
      <c r="L102" s="37" t="s">
        <v>109</v>
      </c>
      <c r="M102" s="67">
        <v>412</v>
      </c>
      <c r="N102" s="67">
        <v>0</v>
      </c>
      <c r="O102" s="67">
        <v>412</v>
      </c>
      <c r="P102" s="80">
        <f t="shared" si="2"/>
        <v>1</v>
      </c>
    </row>
    <row r="103" spans="1:16" x14ac:dyDescent="0.3">
      <c r="A103" s="77" t="s">
        <v>110</v>
      </c>
      <c r="B103" s="33"/>
      <c r="C103" s="34">
        <v>166</v>
      </c>
      <c r="D103" s="34">
        <v>30</v>
      </c>
      <c r="E103" s="34">
        <v>272</v>
      </c>
      <c r="F103" s="35">
        <v>0.72058823529411764</v>
      </c>
      <c r="G103" s="34">
        <v>173</v>
      </c>
      <c r="H103" s="34">
        <v>31</v>
      </c>
      <c r="I103" s="34">
        <v>282</v>
      </c>
      <c r="J103" s="35">
        <v>0.72340425531914898</v>
      </c>
      <c r="K103" s="32" t="s">
        <v>110</v>
      </c>
      <c r="L103" s="33"/>
      <c r="M103" s="94">
        <f>SUM(M104:M106)</f>
        <v>292.75200000000001</v>
      </c>
      <c r="N103" s="94">
        <f t="shared" ref="N103:O103" si="3">SUM(N104:N106)</f>
        <v>0</v>
      </c>
      <c r="O103" s="94">
        <f t="shared" si="3"/>
        <v>327</v>
      </c>
      <c r="P103" s="78">
        <f t="shared" si="2"/>
        <v>0.89526605504587153</v>
      </c>
    </row>
    <row r="104" spans="1:16" x14ac:dyDescent="0.3">
      <c r="A104" s="79" t="s">
        <v>111</v>
      </c>
      <c r="B104" s="37" t="s">
        <v>569</v>
      </c>
      <c r="C104" s="38">
        <v>39</v>
      </c>
      <c r="D104" s="38">
        <v>7</v>
      </c>
      <c r="E104" s="38">
        <v>63</v>
      </c>
      <c r="F104" s="39">
        <v>0.73015873015873012</v>
      </c>
      <c r="G104" s="38">
        <v>42</v>
      </c>
      <c r="H104" s="38">
        <v>8</v>
      </c>
      <c r="I104" s="38">
        <v>68</v>
      </c>
      <c r="J104" s="40">
        <v>0.73529411764705888</v>
      </c>
      <c r="K104" s="37" t="s">
        <v>111</v>
      </c>
      <c r="L104" s="37" t="s">
        <v>112</v>
      </c>
      <c r="M104" s="44">
        <f>O104*0.832</f>
        <v>50.751999999999995</v>
      </c>
      <c r="N104" s="44">
        <v>0</v>
      </c>
      <c r="O104" s="44">
        <v>61</v>
      </c>
      <c r="P104" s="95">
        <f t="shared" si="2"/>
        <v>0.83199999999999996</v>
      </c>
    </row>
    <row r="105" spans="1:16" x14ac:dyDescent="0.3">
      <c r="A105" s="79" t="s">
        <v>111</v>
      </c>
      <c r="B105" s="37" t="s">
        <v>570</v>
      </c>
      <c r="C105" s="38">
        <v>50</v>
      </c>
      <c r="D105" s="38">
        <v>9</v>
      </c>
      <c r="E105" s="38">
        <v>82</v>
      </c>
      <c r="F105" s="39">
        <v>0.71951219512195119</v>
      </c>
      <c r="G105" s="38">
        <v>51</v>
      </c>
      <c r="H105" s="38">
        <v>9</v>
      </c>
      <c r="I105" s="38">
        <v>83</v>
      </c>
      <c r="J105" s="40">
        <v>0.72289156626506024</v>
      </c>
      <c r="K105" s="37" t="s">
        <v>111</v>
      </c>
      <c r="L105" s="37" t="s">
        <v>113</v>
      </c>
      <c r="M105" s="44">
        <v>82</v>
      </c>
      <c r="N105" s="44">
        <v>0</v>
      </c>
      <c r="O105" s="44">
        <v>90</v>
      </c>
      <c r="P105" s="95">
        <f t="shared" si="2"/>
        <v>0.91111111111111109</v>
      </c>
    </row>
    <row r="106" spans="1:16" x14ac:dyDescent="0.3">
      <c r="A106" s="79" t="s">
        <v>111</v>
      </c>
      <c r="B106" s="37" t="s">
        <v>571</v>
      </c>
      <c r="C106" s="38">
        <v>77</v>
      </c>
      <c r="D106" s="38">
        <v>14</v>
      </c>
      <c r="E106" s="38">
        <v>127</v>
      </c>
      <c r="F106" s="39">
        <v>0.71653543307086609</v>
      </c>
      <c r="G106" s="38">
        <v>80</v>
      </c>
      <c r="H106" s="38">
        <v>14</v>
      </c>
      <c r="I106" s="38">
        <v>131</v>
      </c>
      <c r="J106" s="40">
        <v>0.71755725190839692</v>
      </c>
      <c r="K106" s="37" t="s">
        <v>111</v>
      </c>
      <c r="L106" s="37" t="s">
        <v>114</v>
      </c>
      <c r="M106" s="44">
        <v>160</v>
      </c>
      <c r="N106" s="44">
        <v>0</v>
      </c>
      <c r="O106" s="44">
        <v>176</v>
      </c>
      <c r="P106" s="95">
        <f t="shared" si="2"/>
        <v>0.90909090909090906</v>
      </c>
    </row>
    <row r="107" spans="1:16" x14ac:dyDescent="0.3">
      <c r="A107" s="77" t="s">
        <v>115</v>
      </c>
      <c r="B107" s="33"/>
      <c r="C107" s="34">
        <v>1441</v>
      </c>
      <c r="D107" s="34">
        <v>102</v>
      </c>
      <c r="E107" s="34">
        <v>1753</v>
      </c>
      <c r="F107" s="35">
        <v>0.88020536223616652</v>
      </c>
      <c r="G107" s="34">
        <v>1426</v>
      </c>
      <c r="H107" s="34">
        <v>80</v>
      </c>
      <c r="I107" s="34">
        <v>1818</v>
      </c>
      <c r="J107" s="35">
        <v>0.82838283828382842</v>
      </c>
      <c r="K107" s="32" t="s">
        <v>115</v>
      </c>
      <c r="L107" s="33"/>
      <c r="M107" s="36">
        <f>SUM(M108:M122)</f>
        <v>1942.7901000000002</v>
      </c>
      <c r="N107" s="36">
        <f>SUM(N108:N122)</f>
        <v>0</v>
      </c>
      <c r="O107" s="36">
        <f>SUM(O108:O122)</f>
        <v>2043</v>
      </c>
      <c r="P107" s="78">
        <f t="shared" si="2"/>
        <v>0.95094963289280476</v>
      </c>
    </row>
    <row r="108" spans="1:16" x14ac:dyDescent="0.3">
      <c r="A108" s="79" t="s">
        <v>116</v>
      </c>
      <c r="B108" s="37" t="s">
        <v>693</v>
      </c>
      <c r="C108" s="38">
        <v>104</v>
      </c>
      <c r="D108" s="38">
        <v>4</v>
      </c>
      <c r="E108" s="38">
        <v>108</v>
      </c>
      <c r="F108" s="39">
        <v>1</v>
      </c>
      <c r="G108" s="38">
        <v>76</v>
      </c>
      <c r="H108" s="38">
        <v>7</v>
      </c>
      <c r="I108" s="38">
        <v>86</v>
      </c>
      <c r="J108" s="40">
        <v>0.96511627906976749</v>
      </c>
      <c r="K108" s="37" t="s">
        <v>116</v>
      </c>
      <c r="L108" s="37" t="s">
        <v>117</v>
      </c>
      <c r="M108" s="44">
        <v>122</v>
      </c>
      <c r="N108" s="44">
        <v>0</v>
      </c>
      <c r="O108" s="44">
        <v>122</v>
      </c>
      <c r="P108" s="80">
        <f t="shared" si="2"/>
        <v>1</v>
      </c>
    </row>
    <row r="109" spans="1:16" x14ac:dyDescent="0.3">
      <c r="A109" s="79" t="s">
        <v>116</v>
      </c>
      <c r="B109" s="37" t="s">
        <v>694</v>
      </c>
      <c r="C109" s="38">
        <v>130</v>
      </c>
      <c r="D109" s="38">
        <v>7</v>
      </c>
      <c r="E109" s="38">
        <v>160</v>
      </c>
      <c r="F109" s="39">
        <v>0.85624999999999996</v>
      </c>
      <c r="G109" s="38">
        <v>119</v>
      </c>
      <c r="H109" s="38">
        <v>15</v>
      </c>
      <c r="I109" s="38">
        <v>154</v>
      </c>
      <c r="J109" s="40">
        <v>0.87012987012987009</v>
      </c>
      <c r="K109" s="37" t="s">
        <v>116</v>
      </c>
      <c r="L109" s="37" t="s">
        <v>118</v>
      </c>
      <c r="M109" s="44">
        <v>205</v>
      </c>
      <c r="N109" s="44">
        <v>0</v>
      </c>
      <c r="O109" s="44">
        <v>205</v>
      </c>
      <c r="P109" s="80">
        <f t="shared" si="2"/>
        <v>1</v>
      </c>
    </row>
    <row r="110" spans="1:16" x14ac:dyDescent="0.3">
      <c r="A110" s="79" t="s">
        <v>116</v>
      </c>
      <c r="B110" s="37" t="s">
        <v>695</v>
      </c>
      <c r="C110" s="38">
        <v>104</v>
      </c>
      <c r="D110" s="38">
        <v>7</v>
      </c>
      <c r="E110" s="38">
        <v>122</v>
      </c>
      <c r="F110" s="39">
        <v>0.9098360655737705</v>
      </c>
      <c r="G110" s="38">
        <v>120</v>
      </c>
      <c r="H110" s="38">
        <v>8</v>
      </c>
      <c r="I110" s="38">
        <v>135</v>
      </c>
      <c r="J110" s="40">
        <v>0.94814814814814818</v>
      </c>
      <c r="K110" s="37" t="s">
        <v>116</v>
      </c>
      <c r="L110" s="37" t="s">
        <v>119</v>
      </c>
      <c r="M110" s="44">
        <v>155</v>
      </c>
      <c r="N110" s="44">
        <v>0</v>
      </c>
      <c r="O110" s="44">
        <v>155</v>
      </c>
      <c r="P110" s="80">
        <f t="shared" si="2"/>
        <v>1</v>
      </c>
    </row>
    <row r="111" spans="1:16" x14ac:dyDescent="0.3">
      <c r="A111" s="79" t="s">
        <v>116</v>
      </c>
      <c r="B111" s="37" t="s">
        <v>696</v>
      </c>
      <c r="C111" s="38">
        <v>23</v>
      </c>
      <c r="D111" s="38">
        <v>1</v>
      </c>
      <c r="E111" s="38">
        <v>32</v>
      </c>
      <c r="F111" s="39">
        <v>0.75</v>
      </c>
      <c r="G111" s="38">
        <v>26</v>
      </c>
      <c r="H111" s="38">
        <v>0</v>
      </c>
      <c r="I111" s="38">
        <v>38</v>
      </c>
      <c r="J111" s="40">
        <v>0.68421052631578949</v>
      </c>
      <c r="K111" s="37" t="s">
        <v>116</v>
      </c>
      <c r="L111" s="37" t="s">
        <v>120</v>
      </c>
      <c r="M111" s="44">
        <v>23</v>
      </c>
      <c r="N111" s="44">
        <v>0</v>
      </c>
      <c r="O111" s="44">
        <v>23</v>
      </c>
      <c r="P111" s="80">
        <f t="shared" si="2"/>
        <v>1</v>
      </c>
    </row>
    <row r="112" spans="1:16" x14ac:dyDescent="0.3">
      <c r="A112" s="79" t="s">
        <v>116</v>
      </c>
      <c r="B112" s="37" t="s">
        <v>697</v>
      </c>
      <c r="C112" s="38">
        <v>164</v>
      </c>
      <c r="D112" s="38">
        <v>18</v>
      </c>
      <c r="E112" s="38">
        <v>202</v>
      </c>
      <c r="F112" s="39">
        <v>0.90099009900990101</v>
      </c>
      <c r="G112" s="38">
        <v>163</v>
      </c>
      <c r="H112" s="38">
        <v>9</v>
      </c>
      <c r="I112" s="38">
        <v>191</v>
      </c>
      <c r="J112" s="40">
        <v>0.90052356020942403</v>
      </c>
      <c r="K112" s="37" t="s">
        <v>116</v>
      </c>
      <c r="L112" s="37" t="s">
        <v>121</v>
      </c>
      <c r="M112" s="44">
        <v>182</v>
      </c>
      <c r="N112" s="44">
        <v>0</v>
      </c>
      <c r="O112" s="44">
        <v>182</v>
      </c>
      <c r="P112" s="80">
        <f t="shared" si="2"/>
        <v>1</v>
      </c>
    </row>
    <row r="113" spans="1:20" x14ac:dyDescent="0.3">
      <c r="A113" s="79" t="s">
        <v>116</v>
      </c>
      <c r="B113" s="37" t="s">
        <v>698</v>
      </c>
      <c r="C113" s="38">
        <v>195</v>
      </c>
      <c r="D113" s="38">
        <v>10</v>
      </c>
      <c r="E113" s="38">
        <v>220</v>
      </c>
      <c r="F113" s="39">
        <v>0.93181818181818177</v>
      </c>
      <c r="G113" s="38">
        <v>199</v>
      </c>
      <c r="H113" s="38">
        <v>3</v>
      </c>
      <c r="I113" s="38">
        <v>213</v>
      </c>
      <c r="J113" s="40">
        <v>0.94835680751173712</v>
      </c>
      <c r="K113" s="37" t="s">
        <v>116</v>
      </c>
      <c r="L113" s="37" t="s">
        <v>122</v>
      </c>
      <c r="M113" s="44">
        <v>271</v>
      </c>
      <c r="N113" s="44">
        <v>0</v>
      </c>
      <c r="O113" s="44">
        <v>271</v>
      </c>
      <c r="P113" s="80">
        <f t="shared" si="2"/>
        <v>1</v>
      </c>
    </row>
    <row r="114" spans="1:20" x14ac:dyDescent="0.3">
      <c r="A114" s="79" t="s">
        <v>116</v>
      </c>
      <c r="B114" s="37" t="s">
        <v>699</v>
      </c>
      <c r="C114" s="38">
        <v>60</v>
      </c>
      <c r="D114" s="38">
        <v>1</v>
      </c>
      <c r="E114" s="38">
        <v>64</v>
      </c>
      <c r="F114" s="39">
        <v>0.953125</v>
      </c>
      <c r="G114" s="38">
        <v>65</v>
      </c>
      <c r="H114" s="38">
        <v>4</v>
      </c>
      <c r="I114" s="38">
        <v>87</v>
      </c>
      <c r="J114" s="40">
        <v>0.7931034482758621</v>
      </c>
      <c r="K114" s="37" t="s">
        <v>116</v>
      </c>
      <c r="L114" s="37" t="s">
        <v>123</v>
      </c>
      <c r="M114" s="44">
        <v>83</v>
      </c>
      <c r="N114" s="44">
        <v>0</v>
      </c>
      <c r="O114" s="44">
        <v>83</v>
      </c>
      <c r="P114" s="80">
        <f t="shared" si="2"/>
        <v>1</v>
      </c>
    </row>
    <row r="115" spans="1:20" x14ac:dyDescent="0.3">
      <c r="A115" s="79" t="s">
        <v>116</v>
      </c>
      <c r="B115" s="37" t="s">
        <v>700</v>
      </c>
      <c r="C115" s="38">
        <v>73</v>
      </c>
      <c r="D115" s="38">
        <v>10</v>
      </c>
      <c r="E115" s="38">
        <v>91</v>
      </c>
      <c r="F115" s="39">
        <v>0.91208791208791207</v>
      </c>
      <c r="G115" s="38">
        <v>100</v>
      </c>
      <c r="H115" s="38">
        <v>0</v>
      </c>
      <c r="I115" s="38">
        <v>106</v>
      </c>
      <c r="J115" s="40">
        <v>0.94339622641509435</v>
      </c>
      <c r="K115" s="37" t="s">
        <v>116</v>
      </c>
      <c r="L115" s="37" t="s">
        <v>124</v>
      </c>
      <c r="M115" s="44">
        <v>120</v>
      </c>
      <c r="N115" s="44">
        <v>0</v>
      </c>
      <c r="O115" s="44">
        <v>120</v>
      </c>
      <c r="P115" s="80">
        <f t="shared" si="2"/>
        <v>1</v>
      </c>
    </row>
    <row r="116" spans="1:20" x14ac:dyDescent="0.3">
      <c r="A116" s="79" t="s">
        <v>116</v>
      </c>
      <c r="B116" s="37" t="s">
        <v>701</v>
      </c>
      <c r="C116" s="38">
        <v>48</v>
      </c>
      <c r="D116" s="38">
        <v>5</v>
      </c>
      <c r="E116" s="38">
        <v>56</v>
      </c>
      <c r="F116" s="39">
        <v>0.9464285714285714</v>
      </c>
      <c r="G116" s="38">
        <v>39</v>
      </c>
      <c r="H116" s="38">
        <v>9</v>
      </c>
      <c r="I116" s="38">
        <v>62</v>
      </c>
      <c r="J116" s="40">
        <v>0.77419354838709675</v>
      </c>
      <c r="K116" s="37" t="s">
        <v>116</v>
      </c>
      <c r="L116" s="37" t="s">
        <v>125</v>
      </c>
      <c r="M116" s="44">
        <f>O116*0.48</f>
        <v>24.96</v>
      </c>
      <c r="N116" s="44">
        <v>0</v>
      </c>
      <c r="O116" s="44">
        <v>52</v>
      </c>
      <c r="P116" s="95">
        <f t="shared" si="2"/>
        <v>0.48000000000000004</v>
      </c>
    </row>
    <row r="117" spans="1:20" x14ac:dyDescent="0.3">
      <c r="A117" s="79" t="s">
        <v>116</v>
      </c>
      <c r="B117" s="37" t="s">
        <v>702</v>
      </c>
      <c r="C117" s="38">
        <v>54</v>
      </c>
      <c r="D117" s="38">
        <v>3</v>
      </c>
      <c r="E117" s="38">
        <v>75</v>
      </c>
      <c r="F117" s="39">
        <v>0.76</v>
      </c>
      <c r="G117" s="38">
        <v>53</v>
      </c>
      <c r="H117" s="38">
        <v>11</v>
      </c>
      <c r="I117" s="38">
        <v>84</v>
      </c>
      <c r="J117" s="40">
        <v>0.76190476190476186</v>
      </c>
      <c r="K117" s="37" t="s">
        <v>116</v>
      </c>
      <c r="L117" s="37" t="s">
        <v>126</v>
      </c>
      <c r="M117" s="44">
        <f>O117*0.9245</f>
        <v>85.978499999999997</v>
      </c>
      <c r="N117" s="44">
        <v>0</v>
      </c>
      <c r="O117" s="44">
        <v>93</v>
      </c>
      <c r="P117" s="95">
        <f t="shared" si="2"/>
        <v>0.92449999999999999</v>
      </c>
    </row>
    <row r="118" spans="1:20" x14ac:dyDescent="0.3">
      <c r="A118" s="79" t="s">
        <v>116</v>
      </c>
      <c r="B118" s="37" t="s">
        <v>703</v>
      </c>
      <c r="C118" s="38">
        <v>169</v>
      </c>
      <c r="D118" s="38">
        <v>8</v>
      </c>
      <c r="E118" s="38">
        <v>186</v>
      </c>
      <c r="F118" s="39">
        <v>0.95161290322580649</v>
      </c>
      <c r="G118" s="38">
        <v>176</v>
      </c>
      <c r="H118" s="38">
        <v>3</v>
      </c>
      <c r="I118" s="38">
        <v>202</v>
      </c>
      <c r="J118" s="40">
        <v>0.88613861386138615</v>
      </c>
      <c r="K118" s="37" t="s">
        <v>116</v>
      </c>
      <c r="L118" s="37" t="s">
        <v>127</v>
      </c>
      <c r="M118" s="44">
        <v>205</v>
      </c>
      <c r="N118" s="44">
        <v>0</v>
      </c>
      <c r="O118" s="44">
        <v>205</v>
      </c>
      <c r="P118" s="80">
        <f t="shared" si="2"/>
        <v>1</v>
      </c>
    </row>
    <row r="119" spans="1:20" x14ac:dyDescent="0.3">
      <c r="A119" s="79" t="s">
        <v>116</v>
      </c>
      <c r="B119" s="37" t="s">
        <v>704</v>
      </c>
      <c r="C119" s="38">
        <v>173</v>
      </c>
      <c r="D119" s="38">
        <v>9</v>
      </c>
      <c r="E119" s="38">
        <v>190</v>
      </c>
      <c r="F119" s="39">
        <v>0.95789473684210524</v>
      </c>
      <c r="G119" s="38">
        <v>142</v>
      </c>
      <c r="H119" s="38">
        <v>2</v>
      </c>
      <c r="I119" s="38">
        <v>182</v>
      </c>
      <c r="J119" s="40">
        <v>0.79120879120879117</v>
      </c>
      <c r="K119" s="37" t="s">
        <v>116</v>
      </c>
      <c r="L119" s="37" t="s">
        <v>128</v>
      </c>
      <c r="M119" s="44">
        <v>228</v>
      </c>
      <c r="N119" s="44">
        <v>0</v>
      </c>
      <c r="O119" s="44">
        <v>228</v>
      </c>
      <c r="P119" s="80">
        <f t="shared" si="2"/>
        <v>1</v>
      </c>
    </row>
    <row r="120" spans="1:20" x14ac:dyDescent="0.3">
      <c r="A120" s="79" t="s">
        <v>116</v>
      </c>
      <c r="B120" s="37" t="s">
        <v>705</v>
      </c>
      <c r="C120" s="38">
        <v>83</v>
      </c>
      <c r="D120" s="38">
        <v>15</v>
      </c>
      <c r="E120" s="38">
        <v>167</v>
      </c>
      <c r="F120" s="39">
        <v>0.58682634730538918</v>
      </c>
      <c r="G120" s="38">
        <v>79</v>
      </c>
      <c r="H120" s="38">
        <v>5</v>
      </c>
      <c r="I120" s="38">
        <v>185</v>
      </c>
      <c r="J120" s="40">
        <v>0.45405405405405408</v>
      </c>
      <c r="K120" s="37" t="s">
        <v>116</v>
      </c>
      <c r="L120" s="37" t="s">
        <v>129</v>
      </c>
      <c r="M120" s="44">
        <f>O120*0.7272</f>
        <v>140.34959999999998</v>
      </c>
      <c r="N120" s="44">
        <v>0</v>
      </c>
      <c r="O120" s="44">
        <v>193</v>
      </c>
      <c r="P120" s="95">
        <f t="shared" si="2"/>
        <v>0.72719999999999985</v>
      </c>
    </row>
    <row r="121" spans="1:20" x14ac:dyDescent="0.3">
      <c r="A121" s="79" t="s">
        <v>116</v>
      </c>
      <c r="B121" s="37" t="s">
        <v>706</v>
      </c>
      <c r="C121" s="38">
        <v>30</v>
      </c>
      <c r="D121" s="38">
        <v>1</v>
      </c>
      <c r="E121" s="38">
        <v>35</v>
      </c>
      <c r="F121" s="39">
        <v>0.88571428571428568</v>
      </c>
      <c r="G121" s="38">
        <v>32</v>
      </c>
      <c r="H121" s="38">
        <v>4</v>
      </c>
      <c r="I121" s="38">
        <v>40</v>
      </c>
      <c r="J121" s="40">
        <v>0.9</v>
      </c>
      <c r="K121" s="37" t="s">
        <v>116</v>
      </c>
      <c r="L121" s="37" t="s">
        <v>130</v>
      </c>
      <c r="M121" s="44">
        <f>O121*0.9142</f>
        <v>44.7958</v>
      </c>
      <c r="N121" s="44">
        <v>0</v>
      </c>
      <c r="O121" s="44">
        <v>49</v>
      </c>
      <c r="P121" s="95">
        <f t="shared" si="2"/>
        <v>0.91420000000000001</v>
      </c>
    </row>
    <row r="122" spans="1:20" x14ac:dyDescent="0.3">
      <c r="A122" s="79" t="s">
        <v>116</v>
      </c>
      <c r="B122" s="37" t="s">
        <v>707</v>
      </c>
      <c r="C122" s="38">
        <v>31</v>
      </c>
      <c r="D122" s="38">
        <v>3</v>
      </c>
      <c r="E122" s="38">
        <v>45</v>
      </c>
      <c r="F122" s="39">
        <v>0.75555555555555554</v>
      </c>
      <c r="G122" s="38">
        <v>37</v>
      </c>
      <c r="H122" s="38">
        <v>0</v>
      </c>
      <c r="I122" s="38">
        <v>53</v>
      </c>
      <c r="J122" s="40">
        <v>0.69811320754716977</v>
      </c>
      <c r="K122" s="37" t="s">
        <v>116</v>
      </c>
      <c r="L122" s="37" t="s">
        <v>131</v>
      </c>
      <c r="M122" s="44">
        <f>O122*0.8501</f>
        <v>52.706199999999995</v>
      </c>
      <c r="N122" s="44">
        <v>0</v>
      </c>
      <c r="O122" s="44">
        <v>62</v>
      </c>
      <c r="P122" s="95">
        <f t="shared" si="2"/>
        <v>0.85009999999999997</v>
      </c>
    </row>
    <row r="123" spans="1:20" x14ac:dyDescent="0.3">
      <c r="A123" s="77" t="s">
        <v>132</v>
      </c>
      <c r="B123" s="33"/>
      <c r="C123" s="34">
        <v>136</v>
      </c>
      <c r="D123" s="34">
        <v>10</v>
      </c>
      <c r="E123" s="34">
        <v>300</v>
      </c>
      <c r="F123" s="35">
        <v>0.48666666666666669</v>
      </c>
      <c r="G123" s="34">
        <v>116</v>
      </c>
      <c r="H123" s="34">
        <v>16</v>
      </c>
      <c r="I123" s="34">
        <v>278</v>
      </c>
      <c r="J123" s="35">
        <v>0.47482014388489208</v>
      </c>
      <c r="K123" s="32" t="s">
        <v>132</v>
      </c>
      <c r="L123" s="33"/>
      <c r="M123" s="45">
        <f>SUM(M124:M125)</f>
        <v>103.08459999999999</v>
      </c>
      <c r="N123" s="45">
        <f>SUM(N124:N125)</f>
        <v>0</v>
      </c>
      <c r="O123" s="45">
        <f>SUM(O124:O125)</f>
        <v>119</v>
      </c>
      <c r="P123" s="78">
        <f t="shared" si="2"/>
        <v>0.86625714285714284</v>
      </c>
    </row>
    <row r="124" spans="1:20" x14ac:dyDescent="0.3">
      <c r="A124" s="81" t="s">
        <v>133</v>
      </c>
      <c r="B124" s="48" t="s">
        <v>676</v>
      </c>
      <c r="C124" s="49">
        <v>68</v>
      </c>
      <c r="D124" s="49">
        <v>5</v>
      </c>
      <c r="E124" s="49">
        <v>150</v>
      </c>
      <c r="F124" s="50">
        <v>0.48666666666666669</v>
      </c>
      <c r="G124" s="49">
        <v>58</v>
      </c>
      <c r="H124" s="49">
        <v>8</v>
      </c>
      <c r="I124" s="49">
        <v>139</v>
      </c>
      <c r="J124" s="50">
        <v>0.47482014388489208</v>
      </c>
      <c r="K124" s="48" t="s">
        <v>133</v>
      </c>
      <c r="L124" s="48" t="s">
        <v>134</v>
      </c>
      <c r="M124" s="93">
        <f>O124*0.8432</f>
        <v>57.337599999999995</v>
      </c>
      <c r="N124" s="67">
        <v>0</v>
      </c>
      <c r="O124" s="67">
        <v>68</v>
      </c>
      <c r="P124" s="95">
        <f t="shared" si="2"/>
        <v>0.84319999999999995</v>
      </c>
    </row>
    <row r="125" spans="1:20" x14ac:dyDescent="0.3">
      <c r="A125" s="81" t="s">
        <v>133</v>
      </c>
      <c r="B125" s="48" t="s">
        <v>677</v>
      </c>
      <c r="C125" s="49"/>
      <c r="D125" s="49"/>
      <c r="E125" s="49"/>
      <c r="F125" s="50"/>
      <c r="G125" s="49"/>
      <c r="H125" s="49"/>
      <c r="I125" s="49"/>
      <c r="J125" s="50"/>
      <c r="K125" s="48"/>
      <c r="L125" s="48"/>
      <c r="M125" s="93">
        <f>O125*0.897</f>
        <v>45.747</v>
      </c>
      <c r="N125" s="67">
        <v>0</v>
      </c>
      <c r="O125" s="67">
        <v>51</v>
      </c>
      <c r="P125" s="95">
        <f t="shared" si="2"/>
        <v>0.89700000000000002</v>
      </c>
    </row>
    <row r="126" spans="1:20" x14ac:dyDescent="0.3">
      <c r="A126" s="77" t="s">
        <v>135</v>
      </c>
      <c r="B126" s="33"/>
      <c r="C126" s="34">
        <v>56</v>
      </c>
      <c r="D126" s="34">
        <v>11</v>
      </c>
      <c r="E126" s="34">
        <v>82</v>
      </c>
      <c r="F126" s="35">
        <v>0.81707317073170727</v>
      </c>
      <c r="G126" s="34">
        <v>49</v>
      </c>
      <c r="H126" s="34">
        <v>9</v>
      </c>
      <c r="I126" s="34">
        <v>75</v>
      </c>
      <c r="J126" s="35">
        <v>0.77333333333333332</v>
      </c>
      <c r="K126" s="32" t="s">
        <v>135</v>
      </c>
      <c r="L126" s="33"/>
      <c r="M126" s="36">
        <f>SUM(M127:M128)</f>
        <v>77</v>
      </c>
      <c r="N126" s="36">
        <f>SUM(N127:N128)</f>
        <v>0</v>
      </c>
      <c r="O126" s="36">
        <f>SUM(O127:O128)</f>
        <v>77</v>
      </c>
      <c r="P126" s="78">
        <f t="shared" si="2"/>
        <v>1</v>
      </c>
    </row>
    <row r="127" spans="1:20" x14ac:dyDescent="0.3">
      <c r="A127" s="79" t="s">
        <v>136</v>
      </c>
      <c r="B127" s="37" t="s">
        <v>137</v>
      </c>
      <c r="C127" s="38">
        <v>31</v>
      </c>
      <c r="D127" s="38">
        <v>4</v>
      </c>
      <c r="E127" s="38">
        <v>38</v>
      </c>
      <c r="F127" s="39">
        <v>0.92105263157894735</v>
      </c>
      <c r="G127" s="38">
        <v>29</v>
      </c>
      <c r="H127" s="38">
        <v>4</v>
      </c>
      <c r="I127" s="38">
        <v>36</v>
      </c>
      <c r="J127" s="40">
        <v>0.91666666666666663</v>
      </c>
      <c r="K127" s="37" t="s">
        <v>136</v>
      </c>
      <c r="L127" s="37" t="s">
        <v>137</v>
      </c>
      <c r="M127" s="67">
        <v>39</v>
      </c>
      <c r="N127" s="67">
        <v>0</v>
      </c>
      <c r="O127" s="67">
        <v>39</v>
      </c>
      <c r="P127" s="80">
        <f t="shared" si="2"/>
        <v>1</v>
      </c>
    </row>
    <row r="128" spans="1:20" s="46" customFormat="1" x14ac:dyDescent="0.3">
      <c r="A128" s="79" t="s">
        <v>136</v>
      </c>
      <c r="B128" s="37" t="s">
        <v>138</v>
      </c>
      <c r="C128" s="38">
        <v>25</v>
      </c>
      <c r="D128" s="38">
        <v>3</v>
      </c>
      <c r="E128" s="38">
        <v>34</v>
      </c>
      <c r="F128" s="39">
        <v>0.82352941176470584</v>
      </c>
      <c r="G128" s="38">
        <v>19</v>
      </c>
      <c r="H128" s="38">
        <v>5</v>
      </c>
      <c r="I128" s="38">
        <v>29</v>
      </c>
      <c r="J128" s="40">
        <v>0.82758620689655171</v>
      </c>
      <c r="K128" s="37" t="s">
        <v>136</v>
      </c>
      <c r="L128" s="37" t="s">
        <v>138</v>
      </c>
      <c r="M128" s="67">
        <v>38</v>
      </c>
      <c r="N128" s="67">
        <v>0</v>
      </c>
      <c r="O128" s="67">
        <v>38</v>
      </c>
      <c r="P128" s="80">
        <f t="shared" si="2"/>
        <v>1</v>
      </c>
      <c r="R128" s="47"/>
      <c r="T128" s="47"/>
    </row>
    <row r="129" spans="1:20" s="46" customFormat="1" x14ac:dyDescent="0.3">
      <c r="A129" s="79" t="s">
        <v>136</v>
      </c>
      <c r="B129" s="37" t="s">
        <v>708</v>
      </c>
      <c r="C129" s="38"/>
      <c r="D129" s="38"/>
      <c r="E129" s="38"/>
      <c r="F129" s="39"/>
      <c r="G129" s="38"/>
      <c r="H129" s="38"/>
      <c r="I129" s="38"/>
      <c r="J129" s="40"/>
      <c r="K129" s="37"/>
      <c r="L129" s="37"/>
      <c r="M129" s="67">
        <v>0</v>
      </c>
      <c r="N129" s="67">
        <v>0</v>
      </c>
      <c r="O129" s="67">
        <v>0</v>
      </c>
      <c r="P129" s="80">
        <v>0</v>
      </c>
      <c r="R129" s="47"/>
      <c r="T129" s="47"/>
    </row>
    <row r="130" spans="1:20" s="46" customFormat="1" x14ac:dyDescent="0.3">
      <c r="A130" s="79" t="s">
        <v>136</v>
      </c>
      <c r="B130" s="37" t="s">
        <v>709</v>
      </c>
      <c r="C130" s="38"/>
      <c r="D130" s="38"/>
      <c r="E130" s="38"/>
      <c r="F130" s="39"/>
      <c r="G130" s="38"/>
      <c r="H130" s="38"/>
      <c r="I130" s="38"/>
      <c r="J130" s="40"/>
      <c r="K130" s="37"/>
      <c r="L130" s="37"/>
      <c r="M130" s="67">
        <v>0</v>
      </c>
      <c r="N130" s="67">
        <v>0</v>
      </c>
      <c r="O130" s="67">
        <v>0</v>
      </c>
      <c r="P130" s="80">
        <v>0</v>
      </c>
      <c r="R130" s="47"/>
      <c r="T130" s="47"/>
    </row>
    <row r="131" spans="1:20" x14ac:dyDescent="0.3">
      <c r="A131" s="77" t="s">
        <v>140</v>
      </c>
      <c r="B131" s="33"/>
      <c r="C131" s="34">
        <v>85</v>
      </c>
      <c r="D131" s="34">
        <v>12</v>
      </c>
      <c r="E131" s="34">
        <v>265</v>
      </c>
      <c r="F131" s="35">
        <v>0.36603773584905658</v>
      </c>
      <c r="G131" s="34">
        <v>95</v>
      </c>
      <c r="H131" s="34">
        <v>22</v>
      </c>
      <c r="I131" s="34">
        <v>281</v>
      </c>
      <c r="J131" s="35">
        <v>0.41637010676156583</v>
      </c>
      <c r="K131" s="32" t="s">
        <v>141</v>
      </c>
      <c r="L131" s="33"/>
      <c r="M131" s="36">
        <f>SUM(M132:M132)</f>
        <v>118</v>
      </c>
      <c r="N131" s="36">
        <f>SUM(N132:N132)</f>
        <v>39</v>
      </c>
      <c r="O131" s="36">
        <f>SUM(O132:O132)</f>
        <v>349</v>
      </c>
      <c r="P131" s="78">
        <f t="shared" si="2"/>
        <v>0.44985673352435529</v>
      </c>
    </row>
    <row r="132" spans="1:20" x14ac:dyDescent="0.3">
      <c r="A132" s="79" t="s">
        <v>141</v>
      </c>
      <c r="B132" s="37" t="s">
        <v>142</v>
      </c>
      <c r="C132" s="38">
        <v>85</v>
      </c>
      <c r="D132" s="38">
        <v>12</v>
      </c>
      <c r="E132" s="38">
        <v>265</v>
      </c>
      <c r="F132" s="39">
        <v>0.36603773584905658</v>
      </c>
      <c r="G132" s="38">
        <v>95</v>
      </c>
      <c r="H132" s="38">
        <v>22</v>
      </c>
      <c r="I132" s="38">
        <v>281</v>
      </c>
      <c r="J132" s="40">
        <v>0.41637010676156583</v>
      </c>
      <c r="K132" s="37" t="s">
        <v>141</v>
      </c>
      <c r="L132" s="37" t="s">
        <v>142</v>
      </c>
      <c r="M132" s="60">
        <v>118</v>
      </c>
      <c r="N132" s="60">
        <v>39</v>
      </c>
      <c r="O132" s="60">
        <v>349</v>
      </c>
      <c r="P132" s="80">
        <f t="shared" si="2"/>
        <v>0.44985673352435529</v>
      </c>
    </row>
    <row r="133" spans="1:20" x14ac:dyDescent="0.3">
      <c r="A133" s="77" t="s">
        <v>143</v>
      </c>
      <c r="B133" s="33"/>
      <c r="C133" s="34">
        <v>136</v>
      </c>
      <c r="D133" s="34">
        <v>35</v>
      </c>
      <c r="E133" s="34">
        <v>335</v>
      </c>
      <c r="F133" s="35">
        <v>0.5104477611940299</v>
      </c>
      <c r="G133" s="34">
        <v>130</v>
      </c>
      <c r="H133" s="34">
        <v>42</v>
      </c>
      <c r="I133" s="34">
        <v>324</v>
      </c>
      <c r="J133" s="35">
        <v>0.53086419753086422</v>
      </c>
      <c r="K133" s="32" t="s">
        <v>143</v>
      </c>
      <c r="L133" s="33"/>
      <c r="M133" s="36">
        <f>SUM(M134:M135)</f>
        <v>176</v>
      </c>
      <c r="N133" s="36">
        <f>SUM(N134:N135)</f>
        <v>25</v>
      </c>
      <c r="O133" s="36">
        <f>SUM(O134:O135)</f>
        <v>341</v>
      </c>
      <c r="P133" s="78">
        <f t="shared" si="2"/>
        <v>0.58944281524926689</v>
      </c>
    </row>
    <row r="134" spans="1:20" x14ac:dyDescent="0.3">
      <c r="A134" s="79" t="s">
        <v>144</v>
      </c>
      <c r="B134" s="37" t="s">
        <v>145</v>
      </c>
      <c r="C134" s="38">
        <v>66</v>
      </c>
      <c r="D134" s="38">
        <v>15</v>
      </c>
      <c r="E134" s="38">
        <v>164</v>
      </c>
      <c r="F134" s="39">
        <v>0.49390243902439024</v>
      </c>
      <c r="G134" s="38">
        <v>57</v>
      </c>
      <c r="H134" s="38">
        <v>18</v>
      </c>
      <c r="I134" s="38">
        <v>150</v>
      </c>
      <c r="J134" s="40">
        <v>0.5</v>
      </c>
      <c r="K134" s="37" t="s">
        <v>144</v>
      </c>
      <c r="L134" s="37" t="s">
        <v>145</v>
      </c>
      <c r="M134" s="67">
        <v>87</v>
      </c>
      <c r="N134" s="67">
        <v>13</v>
      </c>
      <c r="O134" s="67">
        <v>157</v>
      </c>
      <c r="P134" s="80">
        <f t="shared" si="2"/>
        <v>0.63694267515923564</v>
      </c>
    </row>
    <row r="135" spans="1:20" x14ac:dyDescent="0.3">
      <c r="A135" s="79" t="s">
        <v>144</v>
      </c>
      <c r="B135" s="37" t="s">
        <v>146</v>
      </c>
      <c r="C135" s="38">
        <v>70</v>
      </c>
      <c r="D135" s="38">
        <v>20</v>
      </c>
      <c r="E135" s="38">
        <v>171</v>
      </c>
      <c r="F135" s="39">
        <v>0.52631578947368418</v>
      </c>
      <c r="G135" s="38">
        <v>73</v>
      </c>
      <c r="H135" s="38">
        <v>24</v>
      </c>
      <c r="I135" s="38">
        <v>174</v>
      </c>
      <c r="J135" s="40">
        <v>0.55747126436781613</v>
      </c>
      <c r="K135" s="37" t="s">
        <v>144</v>
      </c>
      <c r="L135" s="37" t="s">
        <v>146</v>
      </c>
      <c r="M135" s="67">
        <v>89</v>
      </c>
      <c r="N135" s="67">
        <v>12</v>
      </c>
      <c r="O135" s="67">
        <v>184</v>
      </c>
      <c r="P135" s="80">
        <f t="shared" si="2"/>
        <v>0.54891304347826086</v>
      </c>
    </row>
    <row r="136" spans="1:20" x14ac:dyDescent="0.3">
      <c r="A136" s="77" t="s">
        <v>147</v>
      </c>
      <c r="B136" s="33"/>
      <c r="C136" s="34">
        <v>251</v>
      </c>
      <c r="D136" s="34">
        <v>19</v>
      </c>
      <c r="E136" s="34">
        <v>357</v>
      </c>
      <c r="F136" s="35">
        <v>0.75630252100840334</v>
      </c>
      <c r="G136" s="34">
        <v>237</v>
      </c>
      <c r="H136" s="34">
        <v>14</v>
      </c>
      <c r="I136" s="34">
        <v>333</v>
      </c>
      <c r="J136" s="35">
        <v>0.75375375375375375</v>
      </c>
      <c r="K136" s="32" t="s">
        <v>147</v>
      </c>
      <c r="L136" s="33"/>
      <c r="M136" s="36">
        <f>SUM(M137:M138)</f>
        <v>184</v>
      </c>
      <c r="N136" s="36">
        <f>SUM(N137:N138)</f>
        <v>17</v>
      </c>
      <c r="O136" s="36">
        <f>SUM(O137:O138)</f>
        <v>271</v>
      </c>
      <c r="P136" s="78">
        <f t="shared" ref="P136:P199" si="4">(M136+N136)/O136</f>
        <v>0.74169741697416969</v>
      </c>
    </row>
    <row r="137" spans="1:20" x14ac:dyDescent="0.3">
      <c r="A137" s="79" t="s">
        <v>148</v>
      </c>
      <c r="B137" s="37" t="s">
        <v>149</v>
      </c>
      <c r="C137" s="38">
        <v>183</v>
      </c>
      <c r="D137" s="38">
        <v>13</v>
      </c>
      <c r="E137" s="38">
        <v>258</v>
      </c>
      <c r="F137" s="39">
        <v>0.75968992248062017</v>
      </c>
      <c r="G137" s="38">
        <v>169</v>
      </c>
      <c r="H137" s="38">
        <v>12</v>
      </c>
      <c r="I137" s="38">
        <v>233</v>
      </c>
      <c r="J137" s="40">
        <v>0.77682403433476399</v>
      </c>
      <c r="K137" s="37" t="s">
        <v>148</v>
      </c>
      <c r="L137" s="37" t="s">
        <v>149</v>
      </c>
      <c r="M137" s="44">
        <v>129</v>
      </c>
      <c r="N137" s="44">
        <v>11</v>
      </c>
      <c r="O137" s="44">
        <v>181</v>
      </c>
      <c r="P137" s="80">
        <f t="shared" si="4"/>
        <v>0.77348066298342544</v>
      </c>
    </row>
    <row r="138" spans="1:20" x14ac:dyDescent="0.3">
      <c r="A138" s="79" t="s">
        <v>148</v>
      </c>
      <c r="B138" s="37" t="s">
        <v>150</v>
      </c>
      <c r="C138" s="38">
        <v>68</v>
      </c>
      <c r="D138" s="38">
        <v>6</v>
      </c>
      <c r="E138" s="38">
        <v>99</v>
      </c>
      <c r="F138" s="39">
        <v>0.74747474747474751</v>
      </c>
      <c r="G138" s="38">
        <v>68</v>
      </c>
      <c r="H138" s="38">
        <v>2</v>
      </c>
      <c r="I138" s="38">
        <v>100</v>
      </c>
      <c r="J138" s="40">
        <v>0.7</v>
      </c>
      <c r="K138" s="37" t="s">
        <v>148</v>
      </c>
      <c r="L138" s="37" t="s">
        <v>150</v>
      </c>
      <c r="M138" s="44">
        <v>55</v>
      </c>
      <c r="N138" s="44">
        <v>6</v>
      </c>
      <c r="O138" s="44">
        <v>90</v>
      </c>
      <c r="P138" s="80">
        <f t="shared" si="4"/>
        <v>0.67777777777777781</v>
      </c>
    </row>
    <row r="139" spans="1:20" x14ac:dyDescent="0.3">
      <c r="A139" s="77" t="s">
        <v>151</v>
      </c>
      <c r="B139" s="33"/>
      <c r="C139" s="34">
        <v>245</v>
      </c>
      <c r="D139" s="34">
        <v>66</v>
      </c>
      <c r="E139" s="34">
        <v>758</v>
      </c>
      <c r="F139" s="35">
        <v>0.41029023746701848</v>
      </c>
      <c r="G139" s="34">
        <v>245</v>
      </c>
      <c r="H139" s="34">
        <v>65</v>
      </c>
      <c r="I139" s="34">
        <v>780</v>
      </c>
      <c r="J139" s="35">
        <v>0.39743589743589741</v>
      </c>
      <c r="K139" s="32" t="s">
        <v>152</v>
      </c>
      <c r="L139" s="33"/>
      <c r="M139" s="36">
        <f>SUM(M140:M142)</f>
        <v>183</v>
      </c>
      <c r="N139" s="36">
        <f>SUM(N140:N142)</f>
        <v>71</v>
      </c>
      <c r="O139" s="36">
        <f>SUM(O140:O142)</f>
        <v>725</v>
      </c>
      <c r="P139" s="78">
        <f t="shared" si="4"/>
        <v>0.35034482758620689</v>
      </c>
    </row>
    <row r="140" spans="1:20" x14ac:dyDescent="0.3">
      <c r="A140" s="79" t="s">
        <v>152</v>
      </c>
      <c r="B140" s="37" t="s">
        <v>153</v>
      </c>
      <c r="C140" s="38">
        <v>80</v>
      </c>
      <c r="D140" s="38">
        <v>15</v>
      </c>
      <c r="E140" s="38">
        <v>249</v>
      </c>
      <c r="F140" s="39">
        <v>0.38152610441767071</v>
      </c>
      <c r="G140" s="38">
        <v>84</v>
      </c>
      <c r="H140" s="38">
        <v>19</v>
      </c>
      <c r="I140" s="38">
        <v>275</v>
      </c>
      <c r="J140" s="40">
        <v>0.37454545454545457</v>
      </c>
      <c r="K140" s="37" t="s">
        <v>152</v>
      </c>
      <c r="L140" s="37" t="s">
        <v>153</v>
      </c>
      <c r="M140" s="44">
        <v>100</v>
      </c>
      <c r="N140" s="44">
        <v>40</v>
      </c>
      <c r="O140" s="44">
        <v>383</v>
      </c>
      <c r="P140" s="80">
        <f t="shared" si="4"/>
        <v>0.36553524804177545</v>
      </c>
    </row>
    <row r="141" spans="1:20" x14ac:dyDescent="0.3">
      <c r="A141" s="79" t="s">
        <v>152</v>
      </c>
      <c r="B141" s="37" t="s">
        <v>530</v>
      </c>
      <c r="C141" s="38">
        <v>61</v>
      </c>
      <c r="D141" s="38">
        <v>18</v>
      </c>
      <c r="E141" s="38">
        <v>208</v>
      </c>
      <c r="F141" s="39">
        <v>0.37980769230769229</v>
      </c>
      <c r="G141" s="38">
        <v>58</v>
      </c>
      <c r="H141" s="38">
        <v>23</v>
      </c>
      <c r="I141" s="38">
        <v>202</v>
      </c>
      <c r="J141" s="40">
        <v>0.40099009900990101</v>
      </c>
      <c r="K141" s="37" t="s">
        <v>152</v>
      </c>
      <c r="L141" s="37" t="s">
        <v>154</v>
      </c>
      <c r="M141" s="44">
        <v>33</v>
      </c>
      <c r="N141" s="44">
        <v>13</v>
      </c>
      <c r="O141" s="44">
        <v>148</v>
      </c>
      <c r="P141" s="80">
        <f t="shared" si="4"/>
        <v>0.3108108108108108</v>
      </c>
    </row>
    <row r="142" spans="1:20" x14ac:dyDescent="0.3">
      <c r="A142" s="79" t="s">
        <v>152</v>
      </c>
      <c r="B142" s="37" t="s">
        <v>155</v>
      </c>
      <c r="C142" s="38">
        <v>104</v>
      </c>
      <c r="D142" s="38">
        <v>33</v>
      </c>
      <c r="E142" s="38">
        <v>301</v>
      </c>
      <c r="F142" s="39">
        <v>0.45514950166112955</v>
      </c>
      <c r="G142" s="38">
        <v>103</v>
      </c>
      <c r="H142" s="38">
        <v>23</v>
      </c>
      <c r="I142" s="38">
        <v>303</v>
      </c>
      <c r="J142" s="40">
        <v>0.41584158415841582</v>
      </c>
      <c r="K142" s="37" t="s">
        <v>152</v>
      </c>
      <c r="L142" s="37" t="s">
        <v>155</v>
      </c>
      <c r="M142" s="44">
        <v>50</v>
      </c>
      <c r="N142" s="44">
        <v>18</v>
      </c>
      <c r="O142" s="44">
        <v>194</v>
      </c>
      <c r="P142" s="80">
        <v>0</v>
      </c>
    </row>
    <row r="143" spans="1:20" x14ac:dyDescent="0.3">
      <c r="A143" s="77" t="s">
        <v>156</v>
      </c>
      <c r="B143" s="33"/>
      <c r="C143" s="34">
        <v>270</v>
      </c>
      <c r="D143" s="34">
        <v>32</v>
      </c>
      <c r="E143" s="34">
        <v>432</v>
      </c>
      <c r="F143" s="35">
        <v>0.69907407407407407</v>
      </c>
      <c r="G143" s="34">
        <v>230</v>
      </c>
      <c r="H143" s="34">
        <v>24</v>
      </c>
      <c r="I143" s="34">
        <v>303</v>
      </c>
      <c r="J143" s="35">
        <v>0.83828382838283833</v>
      </c>
      <c r="K143" s="32" t="s">
        <v>157</v>
      </c>
      <c r="L143" s="33"/>
      <c r="M143" s="36">
        <f>SUM(M144:M145)</f>
        <v>472</v>
      </c>
      <c r="N143" s="36">
        <f>SUM(N144:N145)</f>
        <v>0</v>
      </c>
      <c r="O143" s="36">
        <f>SUM(O144:O145)</f>
        <v>472</v>
      </c>
      <c r="P143" s="78">
        <f t="shared" si="4"/>
        <v>1</v>
      </c>
    </row>
    <row r="144" spans="1:20" x14ac:dyDescent="0.3">
      <c r="A144" s="79" t="s">
        <v>157</v>
      </c>
      <c r="B144" s="37" t="s">
        <v>572</v>
      </c>
      <c r="C144" s="38">
        <v>124</v>
      </c>
      <c r="D144" s="38">
        <v>19</v>
      </c>
      <c r="E144" s="38">
        <v>227</v>
      </c>
      <c r="F144" s="39">
        <v>0.62995594713656389</v>
      </c>
      <c r="G144" s="38">
        <v>102</v>
      </c>
      <c r="H144" s="38">
        <v>14</v>
      </c>
      <c r="I144" s="38">
        <v>140</v>
      </c>
      <c r="J144" s="40">
        <v>0.82857142857142863</v>
      </c>
      <c r="K144" s="37" t="s">
        <v>157</v>
      </c>
      <c r="L144" s="37" t="s">
        <v>515</v>
      </c>
      <c r="M144" s="44">
        <v>242</v>
      </c>
      <c r="N144" s="44">
        <v>0</v>
      </c>
      <c r="O144" s="44">
        <v>242</v>
      </c>
      <c r="P144" s="80">
        <f t="shared" si="4"/>
        <v>1</v>
      </c>
    </row>
    <row r="145" spans="1:16" x14ac:dyDescent="0.3">
      <c r="A145" s="79" t="s">
        <v>157</v>
      </c>
      <c r="B145" s="37" t="s">
        <v>573</v>
      </c>
      <c r="C145" s="38">
        <v>146</v>
      </c>
      <c r="D145" s="38">
        <v>13</v>
      </c>
      <c r="E145" s="38">
        <v>205</v>
      </c>
      <c r="F145" s="39">
        <v>0.775609756097561</v>
      </c>
      <c r="G145" s="38">
        <v>128</v>
      </c>
      <c r="H145" s="38">
        <v>10</v>
      </c>
      <c r="I145" s="38">
        <v>163</v>
      </c>
      <c r="J145" s="40">
        <v>0.84662576687116564</v>
      </c>
      <c r="K145" s="37" t="s">
        <v>157</v>
      </c>
      <c r="L145" s="37" t="s">
        <v>159</v>
      </c>
      <c r="M145" s="44">
        <v>230</v>
      </c>
      <c r="N145" s="44">
        <v>0</v>
      </c>
      <c r="O145" s="44">
        <v>230</v>
      </c>
      <c r="P145" s="80">
        <f t="shared" si="4"/>
        <v>1</v>
      </c>
    </row>
    <row r="146" spans="1:16" x14ac:dyDescent="0.3">
      <c r="A146" s="77" t="s">
        <v>160</v>
      </c>
      <c r="B146" s="33"/>
      <c r="C146" s="34">
        <v>3313</v>
      </c>
      <c r="D146" s="34">
        <v>1052</v>
      </c>
      <c r="E146" s="34">
        <v>13655</v>
      </c>
      <c r="F146" s="35">
        <v>0.31966312705968508</v>
      </c>
      <c r="G146" s="34">
        <v>4137</v>
      </c>
      <c r="H146" s="34">
        <v>1157</v>
      </c>
      <c r="I146" s="34">
        <v>13604</v>
      </c>
      <c r="J146" s="35">
        <v>0.38915024992649222</v>
      </c>
      <c r="K146" s="32" t="s">
        <v>160</v>
      </c>
      <c r="L146" s="33"/>
      <c r="M146" s="36">
        <f>SUM(M147:M179)</f>
        <v>3587</v>
      </c>
      <c r="N146" s="36">
        <f>SUM(N147:N179)</f>
        <v>900</v>
      </c>
      <c r="O146" s="36">
        <f>SUM(O147:O179)</f>
        <v>12788</v>
      </c>
      <c r="P146" s="78">
        <f t="shared" si="4"/>
        <v>0.35087582108226462</v>
      </c>
    </row>
    <row r="147" spans="1:16" x14ac:dyDescent="0.3">
      <c r="A147" s="79" t="s">
        <v>161</v>
      </c>
      <c r="B147" s="37" t="s">
        <v>162</v>
      </c>
      <c r="C147" s="38">
        <v>40</v>
      </c>
      <c r="D147" s="38">
        <v>61</v>
      </c>
      <c r="E147" s="38">
        <v>292</v>
      </c>
      <c r="F147" s="39">
        <v>0.3458904109589041</v>
      </c>
      <c r="G147" s="38">
        <v>37</v>
      </c>
      <c r="H147" s="38">
        <v>56</v>
      </c>
      <c r="I147" s="38">
        <v>277</v>
      </c>
      <c r="J147" s="40">
        <v>0.33574007220216606</v>
      </c>
      <c r="K147" s="37" t="s">
        <v>161</v>
      </c>
      <c r="L147" s="37" t="s">
        <v>162</v>
      </c>
      <c r="M147" s="67">
        <v>22</v>
      </c>
      <c r="N147" s="67">
        <v>29</v>
      </c>
      <c r="O147" s="67">
        <v>218</v>
      </c>
      <c r="P147" s="80">
        <f t="shared" si="4"/>
        <v>0.23394495412844038</v>
      </c>
    </row>
    <row r="148" spans="1:16" x14ac:dyDescent="0.3">
      <c r="A148" s="79" t="s">
        <v>161</v>
      </c>
      <c r="B148" s="37" t="s">
        <v>163</v>
      </c>
      <c r="C148" s="38">
        <v>160</v>
      </c>
      <c r="D148" s="38">
        <v>39</v>
      </c>
      <c r="E148" s="38">
        <v>397</v>
      </c>
      <c r="F148" s="39">
        <v>0.50125944584382875</v>
      </c>
      <c r="G148" s="38">
        <v>176</v>
      </c>
      <c r="H148" s="38">
        <v>41</v>
      </c>
      <c r="I148" s="38">
        <v>414</v>
      </c>
      <c r="J148" s="40">
        <v>0.52415458937198067</v>
      </c>
      <c r="K148" s="37" t="s">
        <v>161</v>
      </c>
      <c r="L148" s="37" t="s">
        <v>163</v>
      </c>
      <c r="M148" s="67">
        <v>176</v>
      </c>
      <c r="N148" s="67">
        <v>28</v>
      </c>
      <c r="O148" s="67">
        <v>385</v>
      </c>
      <c r="P148" s="80">
        <f t="shared" si="4"/>
        <v>0.52987012987012982</v>
      </c>
    </row>
    <row r="149" spans="1:16" x14ac:dyDescent="0.3">
      <c r="A149" s="79" t="s">
        <v>161</v>
      </c>
      <c r="B149" s="37" t="s">
        <v>164</v>
      </c>
      <c r="C149" s="38">
        <v>218</v>
      </c>
      <c r="D149" s="38">
        <v>105</v>
      </c>
      <c r="E149" s="38">
        <v>588</v>
      </c>
      <c r="F149" s="39">
        <v>0.54931972789115646</v>
      </c>
      <c r="G149" s="38">
        <v>243</v>
      </c>
      <c r="H149" s="38">
        <v>121</v>
      </c>
      <c r="I149" s="38">
        <v>586</v>
      </c>
      <c r="J149" s="40">
        <v>0.62116040955631402</v>
      </c>
      <c r="K149" s="37" t="s">
        <v>161</v>
      </c>
      <c r="L149" s="37" t="s">
        <v>164</v>
      </c>
      <c r="M149" s="67">
        <v>163</v>
      </c>
      <c r="N149" s="67">
        <v>127</v>
      </c>
      <c r="O149" s="67">
        <v>538</v>
      </c>
      <c r="P149" s="80">
        <f t="shared" si="4"/>
        <v>0.53903345724907059</v>
      </c>
    </row>
    <row r="150" spans="1:16" x14ac:dyDescent="0.3">
      <c r="A150" s="79" t="s">
        <v>161</v>
      </c>
      <c r="B150" s="37" t="s">
        <v>721</v>
      </c>
      <c r="C150" s="38">
        <v>120</v>
      </c>
      <c r="D150" s="38">
        <v>32</v>
      </c>
      <c r="E150" s="38">
        <v>519</v>
      </c>
      <c r="F150" s="39">
        <v>0.2928709055876686</v>
      </c>
      <c r="G150" s="38">
        <v>139</v>
      </c>
      <c r="H150" s="38">
        <v>24</v>
      </c>
      <c r="I150" s="38">
        <v>506</v>
      </c>
      <c r="J150" s="40">
        <v>0.32213438735177868</v>
      </c>
      <c r="K150" s="37" t="s">
        <v>161</v>
      </c>
      <c r="L150" s="37" t="s">
        <v>165</v>
      </c>
      <c r="M150" s="67">
        <v>0</v>
      </c>
      <c r="N150" s="67">
        <v>0</v>
      </c>
      <c r="O150" s="67">
        <v>0</v>
      </c>
      <c r="P150" s="80">
        <v>0</v>
      </c>
    </row>
    <row r="151" spans="1:16" x14ac:dyDescent="0.3">
      <c r="A151" s="79" t="s">
        <v>161</v>
      </c>
      <c r="B151" s="37" t="s">
        <v>166</v>
      </c>
      <c r="C151" s="38">
        <v>65</v>
      </c>
      <c r="D151" s="38">
        <v>31</v>
      </c>
      <c r="E151" s="38">
        <v>418</v>
      </c>
      <c r="F151" s="39">
        <v>0.22966507177033493</v>
      </c>
      <c r="G151" s="38">
        <v>89</v>
      </c>
      <c r="H151" s="38">
        <v>26</v>
      </c>
      <c r="I151" s="38">
        <v>421</v>
      </c>
      <c r="J151" s="40">
        <v>0.27315914489311166</v>
      </c>
      <c r="K151" s="37" t="s">
        <v>161</v>
      </c>
      <c r="L151" s="37" t="s">
        <v>166</v>
      </c>
      <c r="M151" s="67">
        <v>83</v>
      </c>
      <c r="N151" s="67">
        <v>12</v>
      </c>
      <c r="O151" s="67">
        <v>433</v>
      </c>
      <c r="P151" s="80">
        <f t="shared" si="4"/>
        <v>0.21939953810623555</v>
      </c>
    </row>
    <row r="152" spans="1:16" x14ac:dyDescent="0.3">
      <c r="A152" s="79" t="s">
        <v>161</v>
      </c>
      <c r="B152" s="37" t="s">
        <v>167</v>
      </c>
      <c r="C152" s="38">
        <v>48</v>
      </c>
      <c r="D152" s="38">
        <v>38</v>
      </c>
      <c r="E152" s="38">
        <v>437</v>
      </c>
      <c r="F152" s="39">
        <v>0.19679633867276888</v>
      </c>
      <c r="G152" s="38">
        <v>70</v>
      </c>
      <c r="H152" s="38">
        <v>45</v>
      </c>
      <c r="I152" s="38">
        <v>403</v>
      </c>
      <c r="J152" s="40">
        <v>0.28535980148883372</v>
      </c>
      <c r="K152" s="37" t="s">
        <v>161</v>
      </c>
      <c r="L152" s="37" t="s">
        <v>167</v>
      </c>
      <c r="M152" s="67">
        <v>68</v>
      </c>
      <c r="N152" s="67">
        <v>32</v>
      </c>
      <c r="O152" s="67">
        <v>352</v>
      </c>
      <c r="P152" s="80">
        <f t="shared" si="4"/>
        <v>0.28409090909090912</v>
      </c>
    </row>
    <row r="153" spans="1:16" x14ac:dyDescent="0.3">
      <c r="A153" s="79" t="s">
        <v>161</v>
      </c>
      <c r="B153" s="37" t="s">
        <v>168</v>
      </c>
      <c r="C153" s="38">
        <v>10</v>
      </c>
      <c r="D153" s="38">
        <v>2</v>
      </c>
      <c r="E153" s="38">
        <v>23</v>
      </c>
      <c r="F153" s="39">
        <v>0.52173913043478259</v>
      </c>
      <c r="G153" s="38">
        <v>17</v>
      </c>
      <c r="H153" s="38">
        <v>3</v>
      </c>
      <c r="I153" s="38">
        <v>27</v>
      </c>
      <c r="J153" s="40">
        <v>0.7407407407407407</v>
      </c>
      <c r="K153" s="37" t="s">
        <v>161</v>
      </c>
      <c r="L153" s="37" t="s">
        <v>168</v>
      </c>
      <c r="M153" s="67">
        <v>6</v>
      </c>
      <c r="N153" s="67">
        <v>1</v>
      </c>
      <c r="O153" s="67">
        <v>15</v>
      </c>
      <c r="P153" s="80">
        <f t="shared" si="4"/>
        <v>0.46666666666666667</v>
      </c>
    </row>
    <row r="154" spans="1:16" x14ac:dyDescent="0.3">
      <c r="A154" s="79" t="s">
        <v>161</v>
      </c>
      <c r="B154" s="37" t="s">
        <v>169</v>
      </c>
      <c r="C154" s="38">
        <v>33</v>
      </c>
      <c r="D154" s="38">
        <v>43</v>
      </c>
      <c r="E154" s="38">
        <v>297</v>
      </c>
      <c r="F154" s="39">
        <v>0.25589225589225589</v>
      </c>
      <c r="G154" s="38">
        <v>52</v>
      </c>
      <c r="H154" s="38">
        <v>46</v>
      </c>
      <c r="I154" s="38">
        <v>301</v>
      </c>
      <c r="J154" s="40">
        <v>0.32558139534883723</v>
      </c>
      <c r="K154" s="37" t="s">
        <v>161</v>
      </c>
      <c r="L154" s="37" t="s">
        <v>169</v>
      </c>
      <c r="M154" s="67">
        <v>42</v>
      </c>
      <c r="N154" s="67">
        <v>46</v>
      </c>
      <c r="O154" s="67">
        <v>286</v>
      </c>
      <c r="P154" s="80">
        <f t="shared" si="4"/>
        <v>0.30769230769230771</v>
      </c>
    </row>
    <row r="155" spans="1:16" x14ac:dyDescent="0.3">
      <c r="A155" s="79" t="s">
        <v>161</v>
      </c>
      <c r="B155" s="37" t="s">
        <v>48</v>
      </c>
      <c r="C155" s="38">
        <v>157</v>
      </c>
      <c r="D155" s="38">
        <v>26</v>
      </c>
      <c r="E155" s="38">
        <v>366</v>
      </c>
      <c r="F155" s="39">
        <v>0.5</v>
      </c>
      <c r="G155" s="38">
        <v>199</v>
      </c>
      <c r="H155" s="38">
        <v>32</v>
      </c>
      <c r="I155" s="38">
        <v>397</v>
      </c>
      <c r="J155" s="40">
        <v>0.58186397984886651</v>
      </c>
      <c r="K155" s="37" t="s">
        <v>161</v>
      </c>
      <c r="L155" s="37" t="s">
        <v>48</v>
      </c>
      <c r="M155" s="67">
        <v>151</v>
      </c>
      <c r="N155" s="67">
        <v>19</v>
      </c>
      <c r="O155" s="67">
        <v>346</v>
      </c>
      <c r="P155" s="80">
        <f t="shared" si="4"/>
        <v>0.4913294797687861</v>
      </c>
    </row>
    <row r="156" spans="1:16" x14ac:dyDescent="0.3">
      <c r="A156" s="79" t="s">
        <v>161</v>
      </c>
      <c r="B156" s="37" t="s">
        <v>170</v>
      </c>
      <c r="C156" s="38">
        <v>5</v>
      </c>
      <c r="D156" s="38">
        <v>2</v>
      </c>
      <c r="E156" s="38">
        <v>23</v>
      </c>
      <c r="F156" s="39">
        <v>0.30434782608695654</v>
      </c>
      <c r="G156" s="38">
        <v>11</v>
      </c>
      <c r="H156" s="38">
        <v>1</v>
      </c>
      <c r="I156" s="38">
        <v>20</v>
      </c>
      <c r="J156" s="40">
        <v>0.6</v>
      </c>
      <c r="K156" s="37" t="s">
        <v>161</v>
      </c>
      <c r="L156" s="37" t="s">
        <v>170</v>
      </c>
      <c r="M156" s="67">
        <v>9</v>
      </c>
      <c r="N156" s="67">
        <v>3</v>
      </c>
      <c r="O156" s="67">
        <v>18</v>
      </c>
      <c r="P156" s="80">
        <f t="shared" si="4"/>
        <v>0.66666666666666663</v>
      </c>
    </row>
    <row r="157" spans="1:16" x14ac:dyDescent="0.3">
      <c r="A157" s="79" t="s">
        <v>161</v>
      </c>
      <c r="B157" s="37" t="s">
        <v>171</v>
      </c>
      <c r="C157" s="38">
        <v>73</v>
      </c>
      <c r="D157" s="38">
        <v>14</v>
      </c>
      <c r="E157" s="38">
        <v>155</v>
      </c>
      <c r="F157" s="39">
        <v>0.56129032258064515</v>
      </c>
      <c r="G157" s="38">
        <v>100</v>
      </c>
      <c r="H157" s="38">
        <v>14</v>
      </c>
      <c r="I157" s="38">
        <v>151</v>
      </c>
      <c r="J157" s="40">
        <v>0.75496688741721851</v>
      </c>
      <c r="K157" s="37" t="s">
        <v>161</v>
      </c>
      <c r="L157" s="37" t="s">
        <v>171</v>
      </c>
      <c r="M157" s="67">
        <v>95</v>
      </c>
      <c r="N157" s="67">
        <v>12</v>
      </c>
      <c r="O157" s="67">
        <v>167</v>
      </c>
      <c r="P157" s="80">
        <f t="shared" si="4"/>
        <v>0.64071856287425155</v>
      </c>
    </row>
    <row r="158" spans="1:16" x14ac:dyDescent="0.3">
      <c r="A158" s="79" t="s">
        <v>161</v>
      </c>
      <c r="B158" s="37" t="s">
        <v>172</v>
      </c>
      <c r="C158" s="38">
        <v>236</v>
      </c>
      <c r="D158" s="38">
        <v>45</v>
      </c>
      <c r="E158" s="38">
        <v>403</v>
      </c>
      <c r="F158" s="39">
        <v>0.69727047146401988</v>
      </c>
      <c r="G158" s="38">
        <v>240</v>
      </c>
      <c r="H158" s="38">
        <v>33</v>
      </c>
      <c r="I158" s="38">
        <v>378</v>
      </c>
      <c r="J158" s="40">
        <v>0.72222222222222221</v>
      </c>
      <c r="K158" s="37" t="s">
        <v>161</v>
      </c>
      <c r="L158" s="37" t="s">
        <v>172</v>
      </c>
      <c r="M158" s="67">
        <v>191</v>
      </c>
      <c r="N158" s="67">
        <v>44</v>
      </c>
      <c r="O158" s="67">
        <v>380</v>
      </c>
      <c r="P158" s="80">
        <f t="shared" si="4"/>
        <v>0.61842105263157898</v>
      </c>
    </row>
    <row r="159" spans="1:16" x14ac:dyDescent="0.3">
      <c r="A159" s="79" t="s">
        <v>161</v>
      </c>
      <c r="B159" s="37" t="s">
        <v>173</v>
      </c>
      <c r="C159" s="38">
        <v>50</v>
      </c>
      <c r="D159" s="38">
        <v>16</v>
      </c>
      <c r="E159" s="38">
        <v>365</v>
      </c>
      <c r="F159" s="39">
        <v>0.18082191780821918</v>
      </c>
      <c r="G159" s="38">
        <v>80</v>
      </c>
      <c r="H159" s="38">
        <v>21</v>
      </c>
      <c r="I159" s="38">
        <v>372</v>
      </c>
      <c r="J159" s="40">
        <v>0.271505376344086</v>
      </c>
      <c r="K159" s="37" t="s">
        <v>161</v>
      </c>
      <c r="L159" s="37" t="s">
        <v>173</v>
      </c>
      <c r="M159" s="67">
        <v>65</v>
      </c>
      <c r="N159" s="67">
        <v>15</v>
      </c>
      <c r="O159" s="67">
        <v>409</v>
      </c>
      <c r="P159" s="80">
        <f t="shared" si="4"/>
        <v>0.19559902200488999</v>
      </c>
    </row>
    <row r="160" spans="1:16" x14ac:dyDescent="0.3">
      <c r="A160" s="79" t="s">
        <v>161</v>
      </c>
      <c r="B160" s="37" t="s">
        <v>174</v>
      </c>
      <c r="C160" s="38">
        <v>197</v>
      </c>
      <c r="D160" s="38">
        <v>31</v>
      </c>
      <c r="E160" s="38">
        <v>438</v>
      </c>
      <c r="F160" s="39">
        <v>0.52054794520547942</v>
      </c>
      <c r="G160" s="38">
        <v>214</v>
      </c>
      <c r="H160" s="38">
        <v>44</v>
      </c>
      <c r="I160" s="38">
        <v>459</v>
      </c>
      <c r="J160" s="40">
        <v>0.56209150326797386</v>
      </c>
      <c r="K160" s="37" t="s">
        <v>161</v>
      </c>
      <c r="L160" s="37" t="s">
        <v>174</v>
      </c>
      <c r="M160" s="67">
        <v>205</v>
      </c>
      <c r="N160" s="67">
        <v>28</v>
      </c>
      <c r="O160" s="67">
        <v>432</v>
      </c>
      <c r="P160" s="80">
        <f t="shared" si="4"/>
        <v>0.53935185185185186</v>
      </c>
    </row>
    <row r="161" spans="1:16" x14ac:dyDescent="0.3">
      <c r="A161" s="79" t="s">
        <v>161</v>
      </c>
      <c r="B161" s="37" t="s">
        <v>175</v>
      </c>
      <c r="C161" s="38">
        <v>111</v>
      </c>
      <c r="D161" s="38">
        <v>60</v>
      </c>
      <c r="E161" s="38">
        <v>504</v>
      </c>
      <c r="F161" s="39">
        <v>0.3392857142857143</v>
      </c>
      <c r="G161" s="38">
        <v>123</v>
      </c>
      <c r="H161" s="38">
        <v>84</v>
      </c>
      <c r="I161" s="38">
        <v>507</v>
      </c>
      <c r="J161" s="40">
        <v>0.40828402366863903</v>
      </c>
      <c r="K161" s="37" t="s">
        <v>161</v>
      </c>
      <c r="L161" s="37" t="s">
        <v>175</v>
      </c>
      <c r="M161" s="67">
        <v>111</v>
      </c>
      <c r="N161" s="67">
        <v>56</v>
      </c>
      <c r="O161" s="67">
        <v>500</v>
      </c>
      <c r="P161" s="80">
        <f>(M161+N161)/O161</f>
        <v>0.33400000000000002</v>
      </c>
    </row>
    <row r="162" spans="1:16" x14ac:dyDescent="0.3">
      <c r="A162" s="79" t="s">
        <v>161</v>
      </c>
      <c r="B162" s="37" t="s">
        <v>176</v>
      </c>
      <c r="C162" s="38"/>
      <c r="D162" s="38"/>
      <c r="E162" s="38"/>
      <c r="F162" s="39"/>
      <c r="G162" s="38"/>
      <c r="H162" s="38"/>
      <c r="I162" s="38"/>
      <c r="J162" s="40"/>
      <c r="K162" s="37"/>
      <c r="L162" s="37"/>
      <c r="M162" s="67">
        <v>262</v>
      </c>
      <c r="N162" s="67">
        <v>59</v>
      </c>
      <c r="O162" s="68">
        <v>1023</v>
      </c>
      <c r="P162" s="80">
        <f>(M162+N162)/O162</f>
        <v>0.31378299120234604</v>
      </c>
    </row>
    <row r="163" spans="1:16" x14ac:dyDescent="0.3">
      <c r="A163" s="79" t="s">
        <v>161</v>
      </c>
      <c r="B163" s="37" t="s">
        <v>756</v>
      </c>
      <c r="C163" s="38">
        <v>251</v>
      </c>
      <c r="D163" s="38">
        <v>95</v>
      </c>
      <c r="E163" s="38">
        <v>1192</v>
      </c>
      <c r="F163" s="39">
        <v>0.29026845637583892</v>
      </c>
      <c r="G163" s="38">
        <v>329</v>
      </c>
      <c r="H163" s="38">
        <v>104</v>
      </c>
      <c r="I163" s="38">
        <v>1105</v>
      </c>
      <c r="J163" s="40">
        <v>0.3918552036199095</v>
      </c>
      <c r="K163" s="37" t="s">
        <v>161</v>
      </c>
      <c r="L163" s="37" t="s">
        <v>176</v>
      </c>
      <c r="M163" s="67">
        <v>119</v>
      </c>
      <c r="N163" s="67">
        <v>26</v>
      </c>
      <c r="O163" s="68">
        <v>481</v>
      </c>
      <c r="P163" s="80">
        <f t="shared" si="4"/>
        <v>0.30145530145530147</v>
      </c>
    </row>
    <row r="164" spans="1:16" x14ac:dyDescent="0.3">
      <c r="A164" s="79" t="s">
        <v>161</v>
      </c>
      <c r="B164" s="37" t="s">
        <v>177</v>
      </c>
      <c r="C164" s="38">
        <v>102</v>
      </c>
      <c r="D164" s="38">
        <v>52</v>
      </c>
      <c r="E164" s="38">
        <v>360</v>
      </c>
      <c r="F164" s="39">
        <v>0.42777777777777776</v>
      </c>
      <c r="G164" s="38">
        <v>126</v>
      </c>
      <c r="H164" s="38">
        <v>34</v>
      </c>
      <c r="I164" s="38">
        <v>378</v>
      </c>
      <c r="J164" s="40">
        <v>0.42328042328042326</v>
      </c>
      <c r="K164" s="37" t="s">
        <v>161</v>
      </c>
      <c r="L164" s="37" t="s">
        <v>177</v>
      </c>
      <c r="M164" s="67">
        <v>155</v>
      </c>
      <c r="N164" s="67">
        <v>32</v>
      </c>
      <c r="O164" s="67">
        <v>365</v>
      </c>
      <c r="P164" s="80">
        <f t="shared" si="4"/>
        <v>0.51232876712328768</v>
      </c>
    </row>
    <row r="165" spans="1:16" x14ac:dyDescent="0.3">
      <c r="A165" s="79" t="s">
        <v>161</v>
      </c>
      <c r="B165" s="37" t="s">
        <v>178</v>
      </c>
      <c r="C165" s="38">
        <v>110</v>
      </c>
      <c r="D165" s="38">
        <v>29</v>
      </c>
      <c r="E165" s="38">
        <v>425</v>
      </c>
      <c r="F165" s="39">
        <v>0.32705882352941179</v>
      </c>
      <c r="G165" s="38">
        <v>141</v>
      </c>
      <c r="H165" s="38">
        <v>40</v>
      </c>
      <c r="I165" s="38">
        <v>467</v>
      </c>
      <c r="J165" s="40">
        <v>0.38758029978586722</v>
      </c>
      <c r="K165" s="37" t="s">
        <v>161</v>
      </c>
      <c r="L165" s="37" t="s">
        <v>178</v>
      </c>
      <c r="M165" s="67">
        <v>136</v>
      </c>
      <c r="N165" s="67">
        <v>40</v>
      </c>
      <c r="O165" s="67">
        <v>487</v>
      </c>
      <c r="P165" s="80">
        <f t="shared" si="4"/>
        <v>0.3613963039014374</v>
      </c>
    </row>
    <row r="166" spans="1:16" x14ac:dyDescent="0.3">
      <c r="A166" s="79" t="s">
        <v>161</v>
      </c>
      <c r="B166" s="37" t="s">
        <v>179</v>
      </c>
      <c r="C166" s="38">
        <v>115</v>
      </c>
      <c r="D166" s="38">
        <v>14</v>
      </c>
      <c r="E166" s="38">
        <v>723</v>
      </c>
      <c r="F166" s="39">
        <v>0.17842323651452283</v>
      </c>
      <c r="G166" s="38">
        <v>134</v>
      </c>
      <c r="H166" s="38">
        <v>29</v>
      </c>
      <c r="I166" s="38">
        <v>729</v>
      </c>
      <c r="J166" s="40">
        <v>0.22359396433470508</v>
      </c>
      <c r="K166" s="37" t="s">
        <v>161</v>
      </c>
      <c r="L166" s="37" t="s">
        <v>179</v>
      </c>
      <c r="M166" s="67">
        <v>132</v>
      </c>
      <c r="N166" s="67">
        <v>32</v>
      </c>
      <c r="O166" s="67">
        <v>709</v>
      </c>
      <c r="P166" s="80">
        <f t="shared" si="4"/>
        <v>0.23131170662905501</v>
      </c>
    </row>
    <row r="167" spans="1:16" x14ac:dyDescent="0.3">
      <c r="A167" s="79" t="s">
        <v>161</v>
      </c>
      <c r="B167" s="37" t="s">
        <v>180</v>
      </c>
      <c r="C167" s="38">
        <v>125</v>
      </c>
      <c r="D167" s="38">
        <v>35</v>
      </c>
      <c r="E167" s="38">
        <v>651</v>
      </c>
      <c r="F167" s="39">
        <v>0.24577572964669739</v>
      </c>
      <c r="G167" s="38">
        <v>187</v>
      </c>
      <c r="H167" s="38">
        <v>53</v>
      </c>
      <c r="I167" s="38">
        <v>678</v>
      </c>
      <c r="J167" s="40">
        <v>0.35398230088495575</v>
      </c>
      <c r="K167" s="37" t="s">
        <v>161</v>
      </c>
      <c r="L167" s="37" t="s">
        <v>180</v>
      </c>
      <c r="M167" s="67">
        <v>149</v>
      </c>
      <c r="N167" s="67">
        <v>37</v>
      </c>
      <c r="O167" s="67">
        <v>593</v>
      </c>
      <c r="P167" s="80">
        <f t="shared" si="4"/>
        <v>0.31365935919055649</v>
      </c>
    </row>
    <row r="168" spans="1:16" x14ac:dyDescent="0.3">
      <c r="A168" s="79" t="s">
        <v>161</v>
      </c>
      <c r="B168" s="37" t="s">
        <v>181</v>
      </c>
      <c r="C168" s="38">
        <v>82</v>
      </c>
      <c r="D168" s="38">
        <v>18</v>
      </c>
      <c r="E168" s="38">
        <v>491</v>
      </c>
      <c r="F168" s="39">
        <v>0.20366598778004075</v>
      </c>
      <c r="G168" s="38">
        <v>111</v>
      </c>
      <c r="H168" s="38">
        <v>15</v>
      </c>
      <c r="I168" s="38">
        <v>476</v>
      </c>
      <c r="J168" s="40">
        <v>0.26470588235294118</v>
      </c>
      <c r="K168" s="37" t="s">
        <v>161</v>
      </c>
      <c r="L168" s="37" t="s">
        <v>181</v>
      </c>
      <c r="M168" s="67">
        <v>103</v>
      </c>
      <c r="N168" s="67">
        <v>13</v>
      </c>
      <c r="O168" s="67">
        <v>499</v>
      </c>
      <c r="P168" s="80">
        <f t="shared" si="4"/>
        <v>0.23246492985971945</v>
      </c>
    </row>
    <row r="169" spans="1:16" x14ac:dyDescent="0.3">
      <c r="A169" s="79" t="s">
        <v>161</v>
      </c>
      <c r="B169" s="37" t="s">
        <v>182</v>
      </c>
      <c r="C169" s="38">
        <v>70</v>
      </c>
      <c r="D169" s="38">
        <v>12</v>
      </c>
      <c r="E169" s="38">
        <v>313</v>
      </c>
      <c r="F169" s="39">
        <v>0.26198083067092653</v>
      </c>
      <c r="G169" s="38">
        <v>85</v>
      </c>
      <c r="H169" s="38">
        <v>19</v>
      </c>
      <c r="I169" s="38">
        <v>326</v>
      </c>
      <c r="J169" s="40">
        <v>0.31901840490797545</v>
      </c>
      <c r="K169" s="37" t="s">
        <v>161</v>
      </c>
      <c r="L169" s="37" t="s">
        <v>182</v>
      </c>
      <c r="M169" s="67">
        <v>78</v>
      </c>
      <c r="N169" s="67">
        <v>11</v>
      </c>
      <c r="O169" s="67">
        <v>294</v>
      </c>
      <c r="P169" s="80">
        <f t="shared" si="4"/>
        <v>0.30272108843537415</v>
      </c>
    </row>
    <row r="170" spans="1:16" x14ac:dyDescent="0.3">
      <c r="A170" s="79" t="s">
        <v>161</v>
      </c>
      <c r="B170" s="37" t="s">
        <v>183</v>
      </c>
      <c r="C170" s="38">
        <v>134</v>
      </c>
      <c r="D170" s="38">
        <v>28</v>
      </c>
      <c r="E170" s="38">
        <v>396</v>
      </c>
      <c r="F170" s="39">
        <v>0.40909090909090912</v>
      </c>
      <c r="G170" s="38">
        <v>172</v>
      </c>
      <c r="H170" s="38">
        <v>31</v>
      </c>
      <c r="I170" s="38">
        <v>394</v>
      </c>
      <c r="J170" s="40">
        <v>0.51522842639593913</v>
      </c>
      <c r="K170" s="37" t="s">
        <v>161</v>
      </c>
      <c r="L170" s="37" t="s">
        <v>183</v>
      </c>
      <c r="M170" s="67">
        <v>140</v>
      </c>
      <c r="N170" s="67">
        <v>27</v>
      </c>
      <c r="O170" s="67">
        <v>370</v>
      </c>
      <c r="P170" s="80">
        <f t="shared" si="4"/>
        <v>0.45135135135135135</v>
      </c>
    </row>
    <row r="171" spans="1:16" x14ac:dyDescent="0.3">
      <c r="A171" s="79" t="s">
        <v>161</v>
      </c>
      <c r="B171" s="37" t="s">
        <v>184</v>
      </c>
      <c r="C171" s="38">
        <v>26</v>
      </c>
      <c r="D171" s="38">
        <v>7</v>
      </c>
      <c r="E171" s="38">
        <v>83</v>
      </c>
      <c r="F171" s="39">
        <v>0.39759036144578314</v>
      </c>
      <c r="G171" s="38">
        <v>40</v>
      </c>
      <c r="H171" s="38">
        <v>4</v>
      </c>
      <c r="I171" s="38">
        <v>83</v>
      </c>
      <c r="J171" s="40">
        <v>0.53012048192771088</v>
      </c>
      <c r="K171" s="37" t="s">
        <v>161</v>
      </c>
      <c r="L171" s="37" t="s">
        <v>184</v>
      </c>
      <c r="M171" s="67">
        <v>31</v>
      </c>
      <c r="N171" s="67">
        <v>2</v>
      </c>
      <c r="O171" s="67">
        <v>70</v>
      </c>
      <c r="P171" s="80">
        <f t="shared" si="4"/>
        <v>0.47142857142857142</v>
      </c>
    </row>
    <row r="172" spans="1:16" x14ac:dyDescent="0.3">
      <c r="A172" s="79" t="s">
        <v>161</v>
      </c>
      <c r="B172" s="37" t="s">
        <v>185</v>
      </c>
      <c r="C172" s="38">
        <v>25</v>
      </c>
      <c r="D172" s="38">
        <v>3</v>
      </c>
      <c r="E172" s="38">
        <v>135</v>
      </c>
      <c r="F172" s="39">
        <v>0.2074074074074074</v>
      </c>
      <c r="G172" s="38">
        <v>41</v>
      </c>
      <c r="H172" s="38">
        <v>6</v>
      </c>
      <c r="I172" s="38">
        <v>105</v>
      </c>
      <c r="J172" s="40">
        <v>0.44761904761904764</v>
      </c>
      <c r="K172" s="37" t="s">
        <v>161</v>
      </c>
      <c r="L172" s="37" t="s">
        <v>185</v>
      </c>
      <c r="M172" s="67">
        <v>60</v>
      </c>
      <c r="N172" s="67">
        <v>12</v>
      </c>
      <c r="O172" s="67">
        <v>87</v>
      </c>
      <c r="P172" s="80">
        <f t="shared" si="4"/>
        <v>0.82758620689655171</v>
      </c>
    </row>
    <row r="173" spans="1:16" x14ac:dyDescent="0.3">
      <c r="A173" s="79" t="s">
        <v>161</v>
      </c>
      <c r="B173" s="37" t="s">
        <v>186</v>
      </c>
      <c r="C173" s="38">
        <v>103</v>
      </c>
      <c r="D173" s="38">
        <v>57</v>
      </c>
      <c r="E173" s="38">
        <v>501</v>
      </c>
      <c r="F173" s="39">
        <v>0.31936127744510978</v>
      </c>
      <c r="G173" s="38">
        <v>144</v>
      </c>
      <c r="H173" s="38">
        <v>60</v>
      </c>
      <c r="I173" s="38">
        <v>513</v>
      </c>
      <c r="J173" s="40">
        <v>0.39766081871345027</v>
      </c>
      <c r="K173" s="37" t="s">
        <v>161</v>
      </c>
      <c r="L173" s="37" t="s">
        <v>186</v>
      </c>
      <c r="M173" s="67">
        <v>107</v>
      </c>
      <c r="N173" s="67">
        <v>32</v>
      </c>
      <c r="O173" s="67">
        <v>388</v>
      </c>
      <c r="P173" s="80">
        <f t="shared" si="4"/>
        <v>0.35824742268041238</v>
      </c>
    </row>
    <row r="174" spans="1:16" x14ac:dyDescent="0.3">
      <c r="A174" s="79" t="s">
        <v>161</v>
      </c>
      <c r="B174" s="37" t="s">
        <v>187</v>
      </c>
      <c r="C174" s="38">
        <v>158</v>
      </c>
      <c r="D174" s="38">
        <v>34</v>
      </c>
      <c r="E174" s="38">
        <v>524</v>
      </c>
      <c r="F174" s="39">
        <v>0.36641221374045801</v>
      </c>
      <c r="G174" s="38">
        <v>206</v>
      </c>
      <c r="H174" s="38">
        <v>30</v>
      </c>
      <c r="I174" s="38">
        <v>558</v>
      </c>
      <c r="J174" s="40">
        <v>0.42293906810035842</v>
      </c>
      <c r="K174" s="37" t="s">
        <v>161</v>
      </c>
      <c r="L174" s="37" t="s">
        <v>187</v>
      </c>
      <c r="M174" s="67">
        <v>156</v>
      </c>
      <c r="N174" s="67">
        <v>23</v>
      </c>
      <c r="O174" s="67">
        <v>506</v>
      </c>
      <c r="P174" s="80">
        <f t="shared" si="4"/>
        <v>0.35375494071146246</v>
      </c>
    </row>
    <row r="175" spans="1:16" x14ac:dyDescent="0.3">
      <c r="A175" s="79" t="s">
        <v>161</v>
      </c>
      <c r="B175" s="37" t="s">
        <v>188</v>
      </c>
      <c r="C175" s="38">
        <v>22</v>
      </c>
      <c r="D175" s="38">
        <v>8</v>
      </c>
      <c r="E175" s="38">
        <v>90</v>
      </c>
      <c r="F175" s="39">
        <v>0.33333333333333331</v>
      </c>
      <c r="G175" s="38">
        <v>31</v>
      </c>
      <c r="H175" s="38">
        <v>10</v>
      </c>
      <c r="I175" s="38">
        <v>90</v>
      </c>
      <c r="J175" s="40">
        <v>0.45555555555555555</v>
      </c>
      <c r="K175" s="37" t="s">
        <v>161</v>
      </c>
      <c r="L175" s="37" t="s">
        <v>188</v>
      </c>
      <c r="M175" s="67">
        <v>28</v>
      </c>
      <c r="N175" s="67">
        <v>2</v>
      </c>
      <c r="O175" s="67">
        <v>86</v>
      </c>
      <c r="P175" s="80">
        <f t="shared" si="4"/>
        <v>0.34883720930232559</v>
      </c>
    </row>
    <row r="176" spans="1:16" x14ac:dyDescent="0.3">
      <c r="A176" s="79" t="s">
        <v>161</v>
      </c>
      <c r="B176" s="37" t="s">
        <v>189</v>
      </c>
      <c r="C176" s="38">
        <v>145</v>
      </c>
      <c r="D176" s="38">
        <v>37</v>
      </c>
      <c r="E176" s="38">
        <v>526</v>
      </c>
      <c r="F176" s="39">
        <v>0.34600760456273766</v>
      </c>
      <c r="G176" s="38">
        <v>165</v>
      </c>
      <c r="H176" s="38">
        <v>33</v>
      </c>
      <c r="I176" s="38">
        <v>532</v>
      </c>
      <c r="J176" s="40">
        <v>0.37218045112781956</v>
      </c>
      <c r="K176" s="37" t="s">
        <v>161</v>
      </c>
      <c r="L176" s="37" t="s">
        <v>189</v>
      </c>
      <c r="M176" s="67">
        <v>163</v>
      </c>
      <c r="N176" s="67">
        <v>16</v>
      </c>
      <c r="O176" s="67">
        <v>472</v>
      </c>
      <c r="P176" s="80">
        <f t="shared" si="4"/>
        <v>0.37923728813559321</v>
      </c>
    </row>
    <row r="177" spans="1:16" x14ac:dyDescent="0.3">
      <c r="A177" s="79" t="s">
        <v>161</v>
      </c>
      <c r="B177" s="37" t="s">
        <v>190</v>
      </c>
      <c r="C177" s="38">
        <v>98</v>
      </c>
      <c r="D177" s="38">
        <v>18</v>
      </c>
      <c r="E177" s="38">
        <v>541</v>
      </c>
      <c r="F177" s="39">
        <v>0.2144177449168207</v>
      </c>
      <c r="G177" s="38">
        <v>96</v>
      </c>
      <c r="H177" s="38">
        <v>22</v>
      </c>
      <c r="I177" s="38">
        <v>487</v>
      </c>
      <c r="J177" s="40">
        <v>0.24229979466119098</v>
      </c>
      <c r="K177" s="37" t="s">
        <v>161</v>
      </c>
      <c r="L177" s="37" t="s">
        <v>190</v>
      </c>
      <c r="M177" s="67">
        <v>107</v>
      </c>
      <c r="N177" s="67">
        <v>25</v>
      </c>
      <c r="O177" s="67">
        <v>472</v>
      </c>
      <c r="P177" s="80">
        <f t="shared" si="4"/>
        <v>0.27966101694915252</v>
      </c>
    </row>
    <row r="178" spans="1:16" x14ac:dyDescent="0.3">
      <c r="A178" s="79" t="s">
        <v>161</v>
      </c>
      <c r="B178" s="37" t="s">
        <v>191</v>
      </c>
      <c r="C178" s="38">
        <v>124</v>
      </c>
      <c r="D178" s="38">
        <v>25</v>
      </c>
      <c r="E178" s="38">
        <v>1038</v>
      </c>
      <c r="F178" s="39">
        <v>0.14354527938342967</v>
      </c>
      <c r="G178" s="38">
        <v>219</v>
      </c>
      <c r="H178" s="38">
        <v>39</v>
      </c>
      <c r="I178" s="38">
        <v>1019</v>
      </c>
      <c r="J178" s="40">
        <v>0.25318940137389595</v>
      </c>
      <c r="K178" s="37" t="s">
        <v>161</v>
      </c>
      <c r="L178" s="37" t="s">
        <v>191</v>
      </c>
      <c r="M178" s="67">
        <v>166</v>
      </c>
      <c r="N178" s="67">
        <v>33</v>
      </c>
      <c r="O178" s="67">
        <v>970</v>
      </c>
      <c r="P178" s="80">
        <f t="shared" si="4"/>
        <v>0.20515463917525772</v>
      </c>
    </row>
    <row r="179" spans="1:16" x14ac:dyDescent="0.3">
      <c r="A179" s="79" t="s">
        <v>161</v>
      </c>
      <c r="B179" s="37" t="s">
        <v>192</v>
      </c>
      <c r="C179" s="38">
        <v>100</v>
      </c>
      <c r="D179" s="38">
        <v>35</v>
      </c>
      <c r="E179" s="38">
        <v>441</v>
      </c>
      <c r="F179" s="39">
        <v>0.30612244897959184</v>
      </c>
      <c r="G179" s="38">
        <v>120</v>
      </c>
      <c r="H179" s="38">
        <v>37</v>
      </c>
      <c r="I179" s="38">
        <v>445</v>
      </c>
      <c r="J179" s="40">
        <v>0.35280898876404493</v>
      </c>
      <c r="K179" s="37" t="s">
        <v>161</v>
      </c>
      <c r="L179" s="37" t="s">
        <v>192</v>
      </c>
      <c r="M179" s="67">
        <v>108</v>
      </c>
      <c r="N179" s="67">
        <v>26</v>
      </c>
      <c r="O179" s="67">
        <v>437</v>
      </c>
      <c r="P179" s="80">
        <f t="shared" si="4"/>
        <v>0.30663615560640733</v>
      </c>
    </row>
    <row r="180" spans="1:16" x14ac:dyDescent="0.3">
      <c r="A180" s="77" t="s">
        <v>193</v>
      </c>
      <c r="B180" s="33"/>
      <c r="C180" s="34">
        <v>140</v>
      </c>
      <c r="D180" s="34">
        <v>17</v>
      </c>
      <c r="E180" s="34">
        <v>314</v>
      </c>
      <c r="F180" s="35">
        <v>0.5</v>
      </c>
      <c r="G180" s="34">
        <v>142</v>
      </c>
      <c r="H180" s="34">
        <v>20</v>
      </c>
      <c r="I180" s="34">
        <v>332</v>
      </c>
      <c r="J180" s="35">
        <v>0.48795180722891568</v>
      </c>
      <c r="K180" s="32" t="s">
        <v>194</v>
      </c>
      <c r="L180" s="33"/>
      <c r="M180" s="36">
        <f>SUM(M181:M183)</f>
        <v>186</v>
      </c>
      <c r="N180" s="36">
        <f>SUM(N181:N183)</f>
        <v>36</v>
      </c>
      <c r="O180" s="36">
        <f>SUM(O181:O183)</f>
        <v>348</v>
      </c>
      <c r="P180" s="78">
        <f t="shared" si="4"/>
        <v>0.63793103448275867</v>
      </c>
    </row>
    <row r="181" spans="1:16" x14ac:dyDescent="0.3">
      <c r="A181" s="79" t="s">
        <v>194</v>
      </c>
      <c r="B181" s="37" t="s">
        <v>195</v>
      </c>
      <c r="C181" s="38">
        <v>99</v>
      </c>
      <c r="D181" s="38">
        <v>13</v>
      </c>
      <c r="E181" s="38">
        <v>198</v>
      </c>
      <c r="F181" s="39">
        <v>0.56565656565656564</v>
      </c>
      <c r="G181" s="38">
        <v>108</v>
      </c>
      <c r="H181" s="38">
        <v>15</v>
      </c>
      <c r="I181" s="38">
        <v>219</v>
      </c>
      <c r="J181" s="40">
        <v>0.56164383561643838</v>
      </c>
      <c r="K181" s="37" t="s">
        <v>194</v>
      </c>
      <c r="L181" s="37" t="s">
        <v>195</v>
      </c>
      <c r="M181" s="44">
        <v>156</v>
      </c>
      <c r="N181" s="44">
        <v>31</v>
      </c>
      <c r="O181" s="44">
        <v>243</v>
      </c>
      <c r="P181" s="80">
        <f t="shared" si="4"/>
        <v>0.76954732510288071</v>
      </c>
    </row>
    <row r="182" spans="1:16" x14ac:dyDescent="0.3">
      <c r="A182" s="79" t="s">
        <v>194</v>
      </c>
      <c r="B182" s="37" t="s">
        <v>196</v>
      </c>
      <c r="C182" s="38">
        <v>20</v>
      </c>
      <c r="D182" s="38">
        <v>4</v>
      </c>
      <c r="E182" s="38">
        <v>64</v>
      </c>
      <c r="F182" s="39">
        <v>0.375</v>
      </c>
      <c r="G182" s="38">
        <v>13</v>
      </c>
      <c r="H182" s="38">
        <v>3</v>
      </c>
      <c r="I182" s="38">
        <v>56</v>
      </c>
      <c r="J182" s="40">
        <v>0.2857142857142857</v>
      </c>
      <c r="K182" s="37" t="s">
        <v>194</v>
      </c>
      <c r="L182" s="37" t="s">
        <v>196</v>
      </c>
      <c r="M182" s="44">
        <v>16</v>
      </c>
      <c r="N182" s="44">
        <v>5</v>
      </c>
      <c r="O182" s="44">
        <v>60</v>
      </c>
      <c r="P182" s="80">
        <f t="shared" si="4"/>
        <v>0.35</v>
      </c>
    </row>
    <row r="183" spans="1:16" x14ac:dyDescent="0.3">
      <c r="A183" s="79" t="s">
        <v>194</v>
      </c>
      <c r="B183" s="37" t="s">
        <v>197</v>
      </c>
      <c r="C183" s="38">
        <v>21</v>
      </c>
      <c r="D183" s="38">
        <v>0</v>
      </c>
      <c r="E183" s="38">
        <v>52</v>
      </c>
      <c r="F183" s="39">
        <v>0.40384615384615385</v>
      </c>
      <c r="G183" s="38">
        <v>21</v>
      </c>
      <c r="H183" s="38">
        <v>2</v>
      </c>
      <c r="I183" s="38">
        <v>57</v>
      </c>
      <c r="J183" s="40">
        <v>0.40350877192982454</v>
      </c>
      <c r="K183" s="37" t="s">
        <v>194</v>
      </c>
      <c r="L183" s="37" t="s">
        <v>197</v>
      </c>
      <c r="M183" s="44">
        <v>14</v>
      </c>
      <c r="N183" s="44">
        <v>0</v>
      </c>
      <c r="O183" s="44">
        <v>45</v>
      </c>
      <c r="P183" s="80">
        <f t="shared" si="4"/>
        <v>0.31111111111111112</v>
      </c>
    </row>
    <row r="184" spans="1:16" x14ac:dyDescent="0.3">
      <c r="A184" s="77" t="s">
        <v>198</v>
      </c>
      <c r="B184" s="33"/>
      <c r="C184" s="34">
        <v>124</v>
      </c>
      <c r="D184" s="34">
        <v>29</v>
      </c>
      <c r="E184" s="34">
        <v>318</v>
      </c>
      <c r="F184" s="35">
        <v>0.48113207547169812</v>
      </c>
      <c r="G184" s="34">
        <v>101</v>
      </c>
      <c r="H184" s="34">
        <v>29</v>
      </c>
      <c r="I184" s="34">
        <v>289</v>
      </c>
      <c r="J184" s="35">
        <v>0.44982698961937717</v>
      </c>
      <c r="K184" s="32" t="s">
        <v>198</v>
      </c>
      <c r="L184" s="33"/>
      <c r="M184" s="36">
        <f>SUM(M185:M185)</f>
        <v>118</v>
      </c>
      <c r="N184" s="36">
        <f>SUM(N185:N185)</f>
        <v>25</v>
      </c>
      <c r="O184" s="36">
        <f>SUM(O185:O185)</f>
        <v>293</v>
      </c>
      <c r="P184" s="78">
        <f t="shared" si="4"/>
        <v>0.48805460750853241</v>
      </c>
    </row>
    <row r="185" spans="1:16" x14ac:dyDescent="0.3">
      <c r="A185" s="79" t="s">
        <v>199</v>
      </c>
      <c r="B185" s="37" t="s">
        <v>200</v>
      </c>
      <c r="C185" s="38">
        <v>119</v>
      </c>
      <c r="D185" s="38">
        <v>26</v>
      </c>
      <c r="E185" s="38">
        <v>304</v>
      </c>
      <c r="F185" s="39">
        <v>0.47697368421052633</v>
      </c>
      <c r="G185" s="38">
        <v>95</v>
      </c>
      <c r="H185" s="38">
        <v>28</v>
      </c>
      <c r="I185" s="38">
        <v>279</v>
      </c>
      <c r="J185" s="40">
        <v>0.44086021505376344</v>
      </c>
      <c r="K185" s="37" t="s">
        <v>199</v>
      </c>
      <c r="L185" s="37" t="s">
        <v>200</v>
      </c>
      <c r="M185" s="67">
        <v>118</v>
      </c>
      <c r="N185" s="67">
        <v>25</v>
      </c>
      <c r="O185" s="67">
        <v>293</v>
      </c>
      <c r="P185" s="80">
        <f t="shared" si="4"/>
        <v>0.48805460750853241</v>
      </c>
    </row>
    <row r="186" spans="1:16" x14ac:dyDescent="0.3">
      <c r="A186" s="77" t="s">
        <v>202</v>
      </c>
      <c r="B186" s="33"/>
      <c r="C186" s="34">
        <v>83</v>
      </c>
      <c r="D186" s="34">
        <v>5</v>
      </c>
      <c r="E186" s="34">
        <v>117</v>
      </c>
      <c r="F186" s="35">
        <v>0.75213675213675213</v>
      </c>
      <c r="G186" s="34">
        <v>79</v>
      </c>
      <c r="H186" s="34">
        <v>8</v>
      </c>
      <c r="I186" s="34">
        <v>114</v>
      </c>
      <c r="J186" s="35">
        <v>0.76315789473684215</v>
      </c>
      <c r="K186" s="32" t="s">
        <v>203</v>
      </c>
      <c r="L186" s="33"/>
      <c r="M186" s="36">
        <f>SUM(M187:M187)</f>
        <v>100.5264</v>
      </c>
      <c r="N186" s="36">
        <f>SUM(N187:N187)</f>
        <v>0</v>
      </c>
      <c r="O186" s="36">
        <f>SUM(O187:O187)</f>
        <v>117</v>
      </c>
      <c r="P186" s="78">
        <f t="shared" si="4"/>
        <v>0.85919999999999996</v>
      </c>
    </row>
    <row r="187" spans="1:16" x14ac:dyDescent="0.3">
      <c r="A187" s="79" t="s">
        <v>203</v>
      </c>
      <c r="B187" s="37" t="s">
        <v>678</v>
      </c>
      <c r="C187" s="38">
        <v>83</v>
      </c>
      <c r="D187" s="38">
        <v>5</v>
      </c>
      <c r="E187" s="38">
        <v>117</v>
      </c>
      <c r="F187" s="39">
        <v>0.75213675213675213</v>
      </c>
      <c r="G187" s="38">
        <v>79</v>
      </c>
      <c r="H187" s="38">
        <v>8</v>
      </c>
      <c r="I187" s="38">
        <v>114</v>
      </c>
      <c r="J187" s="40">
        <v>0.76315789473684215</v>
      </c>
      <c r="K187" s="37" t="s">
        <v>203</v>
      </c>
      <c r="L187" s="37" t="s">
        <v>204</v>
      </c>
      <c r="M187" s="44">
        <f>O187*0.8592</f>
        <v>100.5264</v>
      </c>
      <c r="N187" s="44">
        <v>0</v>
      </c>
      <c r="O187" s="44">
        <v>117</v>
      </c>
      <c r="P187" s="95">
        <f t="shared" si="4"/>
        <v>0.85919999999999996</v>
      </c>
    </row>
    <row r="188" spans="1:16" x14ac:dyDescent="0.3">
      <c r="A188" s="77" t="s">
        <v>205</v>
      </c>
      <c r="B188" s="33"/>
      <c r="C188" s="34">
        <v>38</v>
      </c>
      <c r="D188" s="34">
        <v>1</v>
      </c>
      <c r="E188" s="34">
        <v>46</v>
      </c>
      <c r="F188" s="35">
        <v>0.84782608695652173</v>
      </c>
      <c r="G188" s="34">
        <v>45</v>
      </c>
      <c r="H188" s="34">
        <v>1</v>
      </c>
      <c r="I188" s="34">
        <v>55</v>
      </c>
      <c r="J188" s="35">
        <v>0.83636363636363631</v>
      </c>
      <c r="K188" s="32" t="s">
        <v>205</v>
      </c>
      <c r="L188" s="33"/>
      <c r="M188" s="36">
        <f>SUM(M189)</f>
        <v>54</v>
      </c>
      <c r="N188" s="36">
        <f>SUM(N189)</f>
        <v>2</v>
      </c>
      <c r="O188" s="36">
        <f>SUM(O189)</f>
        <v>84</v>
      </c>
      <c r="P188" s="78">
        <f t="shared" si="4"/>
        <v>0.66666666666666663</v>
      </c>
    </row>
    <row r="189" spans="1:16" x14ac:dyDescent="0.3">
      <c r="A189" s="79" t="s">
        <v>206</v>
      </c>
      <c r="B189" s="37" t="s">
        <v>574</v>
      </c>
      <c r="C189" s="38">
        <v>38</v>
      </c>
      <c r="D189" s="38">
        <v>1</v>
      </c>
      <c r="E189" s="38">
        <v>46</v>
      </c>
      <c r="F189" s="39">
        <v>0.84782608695652173</v>
      </c>
      <c r="G189" s="38">
        <v>45</v>
      </c>
      <c r="H189" s="38">
        <v>1</v>
      </c>
      <c r="I189" s="38">
        <v>55</v>
      </c>
      <c r="J189" s="40">
        <v>0.83636363636363631</v>
      </c>
      <c r="K189" s="37" t="s">
        <v>206</v>
      </c>
      <c r="L189" s="37" t="s">
        <v>207</v>
      </c>
      <c r="M189" s="44">
        <v>54</v>
      </c>
      <c r="N189" s="44">
        <v>2</v>
      </c>
      <c r="O189" s="44">
        <v>84</v>
      </c>
      <c r="P189" s="95">
        <f t="shared" si="4"/>
        <v>0.66666666666666663</v>
      </c>
    </row>
    <row r="190" spans="1:16" x14ac:dyDescent="0.3">
      <c r="A190" s="77" t="s">
        <v>208</v>
      </c>
      <c r="B190" s="33"/>
      <c r="C190" s="34">
        <v>117</v>
      </c>
      <c r="D190" s="34">
        <v>8</v>
      </c>
      <c r="E190" s="34">
        <v>201</v>
      </c>
      <c r="F190" s="35">
        <v>0.62189054726368154</v>
      </c>
      <c r="G190" s="34">
        <v>113</v>
      </c>
      <c r="H190" s="34">
        <v>9</v>
      </c>
      <c r="I190" s="34">
        <v>165</v>
      </c>
      <c r="J190" s="35">
        <v>0.73939393939393938</v>
      </c>
      <c r="K190" s="32" t="s">
        <v>208</v>
      </c>
      <c r="L190" s="33"/>
      <c r="M190" s="36">
        <f>SUM(M191:M197)</f>
        <v>165.05760000000001</v>
      </c>
      <c r="N190" s="36">
        <f>SUM(N191:N197)</f>
        <v>0</v>
      </c>
      <c r="O190" s="36">
        <f>SUM(O191:O197)</f>
        <v>183</v>
      </c>
      <c r="P190" s="78">
        <f t="shared" si="4"/>
        <v>0.90195409836065576</v>
      </c>
    </row>
    <row r="191" spans="1:16" x14ac:dyDescent="0.3">
      <c r="A191" s="79" t="s">
        <v>209</v>
      </c>
      <c r="B191" s="37" t="s">
        <v>679</v>
      </c>
      <c r="C191" s="38">
        <v>13</v>
      </c>
      <c r="D191" s="38">
        <v>0</v>
      </c>
      <c r="E191" s="38">
        <v>20</v>
      </c>
      <c r="F191" s="39">
        <v>0.65</v>
      </c>
      <c r="G191" s="38"/>
      <c r="H191" s="38"/>
      <c r="I191" s="38"/>
      <c r="J191" s="40"/>
      <c r="K191" s="37" t="s">
        <v>209</v>
      </c>
      <c r="L191" s="37" t="s">
        <v>210</v>
      </c>
      <c r="M191" s="44">
        <v>19</v>
      </c>
      <c r="N191" s="44">
        <v>0</v>
      </c>
      <c r="O191" s="44">
        <v>19</v>
      </c>
      <c r="P191" s="80">
        <f t="shared" si="4"/>
        <v>1</v>
      </c>
    </row>
    <row r="192" spans="1:16" x14ac:dyDescent="0.3">
      <c r="A192" s="79" t="s">
        <v>209</v>
      </c>
      <c r="B192" s="37" t="s">
        <v>680</v>
      </c>
      <c r="C192" s="38">
        <v>35</v>
      </c>
      <c r="D192" s="38">
        <v>1</v>
      </c>
      <c r="E192" s="38">
        <v>44</v>
      </c>
      <c r="F192" s="39">
        <v>0.81818181818181823</v>
      </c>
      <c r="G192" s="38">
        <v>28</v>
      </c>
      <c r="H192" s="38">
        <v>3</v>
      </c>
      <c r="I192" s="38">
        <v>38</v>
      </c>
      <c r="J192" s="40">
        <v>0.81578947368421051</v>
      </c>
      <c r="K192" s="37" t="s">
        <v>209</v>
      </c>
      <c r="L192" s="37" t="s">
        <v>211</v>
      </c>
      <c r="M192" s="44">
        <v>45</v>
      </c>
      <c r="N192" s="44">
        <v>0</v>
      </c>
      <c r="O192" s="44">
        <v>45</v>
      </c>
      <c r="P192" s="80">
        <f t="shared" si="4"/>
        <v>1</v>
      </c>
    </row>
    <row r="193" spans="1:16" x14ac:dyDescent="0.3">
      <c r="A193" s="79" t="s">
        <v>209</v>
      </c>
      <c r="B193" s="37" t="s">
        <v>722</v>
      </c>
      <c r="C193" s="38">
        <v>22</v>
      </c>
      <c r="D193" s="38">
        <v>5</v>
      </c>
      <c r="E193" s="38">
        <v>46</v>
      </c>
      <c r="F193" s="39">
        <v>0.58695652173913049</v>
      </c>
      <c r="G193" s="38">
        <v>36</v>
      </c>
      <c r="H193" s="38">
        <v>4</v>
      </c>
      <c r="I193" s="38">
        <v>45</v>
      </c>
      <c r="J193" s="40">
        <v>0.88888888888888884</v>
      </c>
      <c r="K193" s="37" t="s">
        <v>209</v>
      </c>
      <c r="L193" s="37" t="s">
        <v>212</v>
      </c>
      <c r="M193" s="44">
        <v>30</v>
      </c>
      <c r="N193" s="44">
        <v>0</v>
      </c>
      <c r="O193" s="44">
        <v>30</v>
      </c>
      <c r="P193" s="80">
        <f t="shared" si="4"/>
        <v>1</v>
      </c>
    </row>
    <row r="194" spans="1:16" x14ac:dyDescent="0.3">
      <c r="A194" s="79" t="s">
        <v>209</v>
      </c>
      <c r="B194" s="37" t="s">
        <v>681</v>
      </c>
      <c r="C194" s="38">
        <v>8</v>
      </c>
      <c r="D194" s="38">
        <v>0</v>
      </c>
      <c r="E194" s="38">
        <v>12</v>
      </c>
      <c r="F194" s="39">
        <v>0.66666666666666663</v>
      </c>
      <c r="G194" s="38">
        <v>11</v>
      </c>
      <c r="H194" s="38">
        <v>0</v>
      </c>
      <c r="I194" s="38">
        <v>13</v>
      </c>
      <c r="J194" s="40">
        <v>0.84615384615384615</v>
      </c>
      <c r="K194" s="37" t="s">
        <v>209</v>
      </c>
      <c r="L194" s="37" t="s">
        <v>213</v>
      </c>
      <c r="M194" s="44">
        <v>18</v>
      </c>
      <c r="N194" s="44">
        <v>0</v>
      </c>
      <c r="O194" s="44">
        <v>18</v>
      </c>
      <c r="P194" s="80">
        <f t="shared" si="4"/>
        <v>1</v>
      </c>
    </row>
    <row r="195" spans="1:16" x14ac:dyDescent="0.3">
      <c r="A195" s="79" t="s">
        <v>209</v>
      </c>
      <c r="B195" s="37" t="s">
        <v>723</v>
      </c>
      <c r="C195" s="38">
        <v>28</v>
      </c>
      <c r="D195" s="38">
        <v>2</v>
      </c>
      <c r="E195" s="38">
        <v>58</v>
      </c>
      <c r="F195" s="39">
        <v>0.51724137931034486</v>
      </c>
      <c r="G195" s="38">
        <v>25</v>
      </c>
      <c r="H195" s="38">
        <v>2</v>
      </c>
      <c r="I195" s="38">
        <v>49</v>
      </c>
      <c r="J195" s="40">
        <v>0.55102040816326525</v>
      </c>
      <c r="K195" s="37" t="s">
        <v>209</v>
      </c>
      <c r="L195" s="37" t="s">
        <v>214</v>
      </c>
      <c r="M195" s="44">
        <f>O195*0.7216</f>
        <v>25.977600000000002</v>
      </c>
      <c r="N195" s="44">
        <v>0</v>
      </c>
      <c r="O195" s="44">
        <v>36</v>
      </c>
      <c r="P195" s="95">
        <f t="shared" si="4"/>
        <v>0.72160000000000002</v>
      </c>
    </row>
    <row r="196" spans="1:16" x14ac:dyDescent="0.3">
      <c r="A196" s="79" t="s">
        <v>209</v>
      </c>
      <c r="B196" s="37" t="s">
        <v>682</v>
      </c>
      <c r="C196" s="38">
        <v>2</v>
      </c>
      <c r="D196" s="38">
        <v>0</v>
      </c>
      <c r="E196" s="38">
        <v>10</v>
      </c>
      <c r="F196" s="39">
        <v>0.2</v>
      </c>
      <c r="G196" s="38">
        <v>6</v>
      </c>
      <c r="H196" s="38">
        <v>0</v>
      </c>
      <c r="I196" s="38">
        <v>10</v>
      </c>
      <c r="J196" s="40">
        <v>0.6</v>
      </c>
      <c r="K196" s="37" t="s">
        <v>209</v>
      </c>
      <c r="L196" s="37" t="s">
        <v>215</v>
      </c>
      <c r="M196" s="44">
        <f>O196*0.64</f>
        <v>14.08</v>
      </c>
      <c r="N196" s="44">
        <v>0</v>
      </c>
      <c r="O196" s="44">
        <v>22</v>
      </c>
      <c r="P196" s="95">
        <f t="shared" si="4"/>
        <v>0.64</v>
      </c>
    </row>
    <row r="197" spans="1:16" x14ac:dyDescent="0.3">
      <c r="A197" s="79" t="s">
        <v>209</v>
      </c>
      <c r="B197" s="37" t="s">
        <v>683</v>
      </c>
      <c r="C197" s="38">
        <v>9</v>
      </c>
      <c r="D197" s="38">
        <v>0</v>
      </c>
      <c r="E197" s="38">
        <v>11</v>
      </c>
      <c r="F197" s="39">
        <v>0.81818181818181823</v>
      </c>
      <c r="G197" s="38">
        <v>7</v>
      </c>
      <c r="H197" s="38">
        <v>0</v>
      </c>
      <c r="I197" s="38">
        <v>10</v>
      </c>
      <c r="J197" s="40">
        <v>0.7</v>
      </c>
      <c r="K197" s="37" t="s">
        <v>209</v>
      </c>
      <c r="L197" s="37" t="s">
        <v>216</v>
      </c>
      <c r="M197" s="44">
        <v>13</v>
      </c>
      <c r="N197" s="44">
        <v>0</v>
      </c>
      <c r="O197" s="44">
        <v>13</v>
      </c>
      <c r="P197" s="80">
        <f t="shared" si="4"/>
        <v>1</v>
      </c>
    </row>
    <row r="198" spans="1:16" x14ac:dyDescent="0.3">
      <c r="A198" s="77" t="s">
        <v>217</v>
      </c>
      <c r="B198" s="33"/>
      <c r="C198" s="34">
        <v>1186</v>
      </c>
      <c r="D198" s="34">
        <v>215</v>
      </c>
      <c r="E198" s="34">
        <v>5123</v>
      </c>
      <c r="F198" s="35">
        <v>0.27347257466328323</v>
      </c>
      <c r="G198" s="34">
        <v>1242</v>
      </c>
      <c r="H198" s="34">
        <v>203</v>
      </c>
      <c r="I198" s="34">
        <v>5248</v>
      </c>
      <c r="J198" s="35">
        <v>0.27534298780487804</v>
      </c>
      <c r="K198" s="32" t="s">
        <v>217</v>
      </c>
      <c r="L198" s="33"/>
      <c r="M198" s="36">
        <f>SUM(M199:M211)</f>
        <v>1216</v>
      </c>
      <c r="N198" s="36">
        <f>SUM(N199:N211)</f>
        <v>210</v>
      </c>
      <c r="O198" s="36">
        <f>SUM(O199:O211)</f>
        <v>4803</v>
      </c>
      <c r="P198" s="78">
        <f t="shared" si="4"/>
        <v>0.2968977722256923</v>
      </c>
    </row>
    <row r="199" spans="1:16" x14ac:dyDescent="0.3">
      <c r="A199" s="79" t="s">
        <v>218</v>
      </c>
      <c r="B199" s="37" t="s">
        <v>219</v>
      </c>
      <c r="C199" s="38">
        <v>31</v>
      </c>
      <c r="D199" s="38">
        <v>10</v>
      </c>
      <c r="E199" s="38">
        <v>340</v>
      </c>
      <c r="F199" s="39">
        <v>0.12058823529411765</v>
      </c>
      <c r="G199" s="38">
        <v>39</v>
      </c>
      <c r="H199" s="38">
        <v>4</v>
      </c>
      <c r="I199" s="38">
        <v>335</v>
      </c>
      <c r="J199" s="40">
        <v>0.12835820895522387</v>
      </c>
      <c r="K199" s="37" t="s">
        <v>218</v>
      </c>
      <c r="L199" s="37" t="s">
        <v>219</v>
      </c>
      <c r="M199" s="44">
        <v>46</v>
      </c>
      <c r="N199" s="44">
        <v>19</v>
      </c>
      <c r="O199" s="44">
        <v>397</v>
      </c>
      <c r="P199" s="80">
        <f t="shared" si="4"/>
        <v>0.16372795969773299</v>
      </c>
    </row>
    <row r="200" spans="1:16" x14ac:dyDescent="0.3">
      <c r="A200" s="79" t="s">
        <v>218</v>
      </c>
      <c r="B200" s="37" t="s">
        <v>220</v>
      </c>
      <c r="C200" s="38">
        <v>119</v>
      </c>
      <c r="D200" s="38">
        <v>22</v>
      </c>
      <c r="E200" s="38">
        <v>532</v>
      </c>
      <c r="F200" s="39">
        <v>0.26503759398496241</v>
      </c>
      <c r="G200" s="38">
        <v>124</v>
      </c>
      <c r="H200" s="38">
        <v>19</v>
      </c>
      <c r="I200" s="38">
        <v>520</v>
      </c>
      <c r="J200" s="40">
        <v>0.27500000000000002</v>
      </c>
      <c r="K200" s="37" t="s">
        <v>218</v>
      </c>
      <c r="L200" s="37" t="s">
        <v>220</v>
      </c>
      <c r="M200" s="44">
        <v>167</v>
      </c>
      <c r="N200" s="44">
        <v>16</v>
      </c>
      <c r="O200" s="44">
        <v>524</v>
      </c>
      <c r="P200" s="80">
        <f t="shared" ref="P200:P264" si="5">(M200+N200)/O200</f>
        <v>0.34923664122137404</v>
      </c>
    </row>
    <row r="201" spans="1:16" x14ac:dyDescent="0.3">
      <c r="A201" s="79" t="s">
        <v>218</v>
      </c>
      <c r="B201" s="37" t="s">
        <v>221</v>
      </c>
      <c r="C201" s="38">
        <v>136</v>
      </c>
      <c r="D201" s="38">
        <v>31</v>
      </c>
      <c r="E201" s="38">
        <v>604</v>
      </c>
      <c r="F201" s="39">
        <v>0.27649006622516559</v>
      </c>
      <c r="G201" s="38">
        <v>113</v>
      </c>
      <c r="H201" s="38">
        <v>29</v>
      </c>
      <c r="I201" s="38">
        <v>594</v>
      </c>
      <c r="J201" s="40">
        <v>0.23905723905723905</v>
      </c>
      <c r="K201" s="37" t="s">
        <v>218</v>
      </c>
      <c r="L201" s="37" t="s">
        <v>221</v>
      </c>
      <c r="M201" s="44">
        <v>100</v>
      </c>
      <c r="N201" s="44">
        <v>23</v>
      </c>
      <c r="O201" s="44">
        <v>455</v>
      </c>
      <c r="P201" s="80">
        <f t="shared" si="5"/>
        <v>0.27032967032967031</v>
      </c>
    </row>
    <row r="202" spans="1:16" x14ac:dyDescent="0.3">
      <c r="A202" s="79" t="s">
        <v>218</v>
      </c>
      <c r="B202" s="37" t="s">
        <v>222</v>
      </c>
      <c r="C202" s="38">
        <v>101</v>
      </c>
      <c r="D202" s="38">
        <v>5</v>
      </c>
      <c r="E202" s="38">
        <v>281</v>
      </c>
      <c r="F202" s="39">
        <v>0.37722419928825623</v>
      </c>
      <c r="G202" s="38">
        <v>125</v>
      </c>
      <c r="H202" s="38">
        <v>8</v>
      </c>
      <c r="I202" s="38">
        <v>362</v>
      </c>
      <c r="J202" s="40">
        <v>0.36740331491712708</v>
      </c>
      <c r="K202" s="37" t="s">
        <v>218</v>
      </c>
      <c r="L202" s="37" t="s">
        <v>222</v>
      </c>
      <c r="M202" s="44">
        <v>90</v>
      </c>
      <c r="N202" s="44">
        <v>10</v>
      </c>
      <c r="O202" s="44">
        <v>289</v>
      </c>
      <c r="P202" s="80">
        <f t="shared" si="5"/>
        <v>0.34602076124567471</v>
      </c>
    </row>
    <row r="203" spans="1:16" x14ac:dyDescent="0.3">
      <c r="A203" s="79" t="s">
        <v>218</v>
      </c>
      <c r="B203" s="37" t="s">
        <v>223</v>
      </c>
      <c r="C203" s="38">
        <v>134</v>
      </c>
      <c r="D203" s="38">
        <v>24</v>
      </c>
      <c r="E203" s="38">
        <v>395</v>
      </c>
      <c r="F203" s="39">
        <v>0.4</v>
      </c>
      <c r="G203" s="38">
        <v>136</v>
      </c>
      <c r="H203" s="38">
        <v>32</v>
      </c>
      <c r="I203" s="38">
        <v>418</v>
      </c>
      <c r="J203" s="40">
        <v>0.40191387559808611</v>
      </c>
      <c r="K203" s="37" t="s">
        <v>218</v>
      </c>
      <c r="L203" s="37" t="s">
        <v>223</v>
      </c>
      <c r="M203" s="44">
        <v>130</v>
      </c>
      <c r="N203" s="44">
        <v>27</v>
      </c>
      <c r="O203" s="44">
        <v>372</v>
      </c>
      <c r="P203" s="80">
        <f t="shared" si="5"/>
        <v>0.42204301075268819</v>
      </c>
    </row>
    <row r="204" spans="1:16" x14ac:dyDescent="0.3">
      <c r="A204" s="79" t="s">
        <v>218</v>
      </c>
      <c r="B204" s="37" t="s">
        <v>224</v>
      </c>
      <c r="C204" s="38">
        <v>144</v>
      </c>
      <c r="D204" s="38">
        <v>23</v>
      </c>
      <c r="E204" s="38">
        <v>489</v>
      </c>
      <c r="F204" s="39">
        <v>0.34151329243353784</v>
      </c>
      <c r="G204" s="38">
        <v>139</v>
      </c>
      <c r="H204" s="38">
        <v>29</v>
      </c>
      <c r="I204" s="38">
        <v>557</v>
      </c>
      <c r="J204" s="40">
        <v>0.30161579892280072</v>
      </c>
      <c r="K204" s="37" t="s">
        <v>218</v>
      </c>
      <c r="L204" s="37" t="s">
        <v>224</v>
      </c>
      <c r="M204" s="44">
        <v>132</v>
      </c>
      <c r="N204" s="44">
        <v>18</v>
      </c>
      <c r="O204" s="44">
        <v>365</v>
      </c>
      <c r="P204" s="80">
        <f t="shared" si="5"/>
        <v>0.41095890410958902</v>
      </c>
    </row>
    <row r="205" spans="1:16" x14ac:dyDescent="0.3">
      <c r="A205" s="79" t="s">
        <v>218</v>
      </c>
      <c r="B205" s="37" t="s">
        <v>225</v>
      </c>
      <c r="C205" s="38">
        <v>30</v>
      </c>
      <c r="D205" s="38">
        <v>0</v>
      </c>
      <c r="E205" s="38">
        <v>116</v>
      </c>
      <c r="F205" s="39">
        <v>0.25862068965517243</v>
      </c>
      <c r="G205" s="38">
        <v>26</v>
      </c>
      <c r="H205" s="38">
        <v>6</v>
      </c>
      <c r="I205" s="38">
        <v>111</v>
      </c>
      <c r="J205" s="40">
        <v>0.28828828828828829</v>
      </c>
      <c r="K205" s="37" t="s">
        <v>218</v>
      </c>
      <c r="L205" s="37" t="s">
        <v>225</v>
      </c>
      <c r="M205" s="44">
        <v>16</v>
      </c>
      <c r="N205" s="44">
        <v>3</v>
      </c>
      <c r="O205" s="44">
        <v>102</v>
      </c>
      <c r="P205" s="80">
        <f t="shared" si="5"/>
        <v>0.18627450980392157</v>
      </c>
    </row>
    <row r="206" spans="1:16" x14ac:dyDescent="0.3">
      <c r="A206" s="79" t="s">
        <v>218</v>
      </c>
      <c r="B206" s="37" t="s">
        <v>226</v>
      </c>
      <c r="C206" s="38">
        <v>120</v>
      </c>
      <c r="D206" s="38">
        <v>27</v>
      </c>
      <c r="E206" s="38">
        <v>765</v>
      </c>
      <c r="F206" s="39">
        <v>0.19215686274509805</v>
      </c>
      <c r="G206" s="38">
        <v>128</v>
      </c>
      <c r="H206" s="38">
        <v>18</v>
      </c>
      <c r="I206" s="38">
        <v>705</v>
      </c>
      <c r="J206" s="40">
        <v>0.20709219858156028</v>
      </c>
      <c r="K206" s="37" t="s">
        <v>218</v>
      </c>
      <c r="L206" s="37" t="s">
        <v>226</v>
      </c>
      <c r="M206" s="44">
        <v>112</v>
      </c>
      <c r="N206" s="44">
        <v>13</v>
      </c>
      <c r="O206" s="44">
        <v>589</v>
      </c>
      <c r="P206" s="80">
        <f t="shared" si="5"/>
        <v>0.21222410865874364</v>
      </c>
    </row>
    <row r="207" spans="1:16" x14ac:dyDescent="0.3">
      <c r="A207" s="79" t="s">
        <v>218</v>
      </c>
      <c r="B207" s="37" t="s">
        <v>227</v>
      </c>
      <c r="C207" s="38">
        <v>63</v>
      </c>
      <c r="D207" s="38">
        <v>28</v>
      </c>
      <c r="E207" s="38">
        <v>391</v>
      </c>
      <c r="F207" s="39">
        <v>0.23273657289002558</v>
      </c>
      <c r="G207" s="38">
        <v>75</v>
      </c>
      <c r="H207" s="38">
        <v>17</v>
      </c>
      <c r="I207" s="38">
        <v>403</v>
      </c>
      <c r="J207" s="40">
        <v>0.22828784119106699</v>
      </c>
      <c r="K207" s="37" t="s">
        <v>218</v>
      </c>
      <c r="L207" s="37" t="s">
        <v>227</v>
      </c>
      <c r="M207" s="44">
        <v>74</v>
      </c>
      <c r="N207" s="44">
        <v>22</v>
      </c>
      <c r="O207" s="44">
        <v>353</v>
      </c>
      <c r="P207" s="80">
        <f t="shared" si="5"/>
        <v>0.2719546742209632</v>
      </c>
    </row>
    <row r="208" spans="1:16" x14ac:dyDescent="0.3">
      <c r="A208" s="79" t="s">
        <v>218</v>
      </c>
      <c r="B208" s="37" t="s">
        <v>531</v>
      </c>
      <c r="C208" s="38"/>
      <c r="D208" s="38"/>
      <c r="E208" s="38"/>
      <c r="F208" s="39"/>
      <c r="G208" s="38"/>
      <c r="H208" s="38"/>
      <c r="I208" s="38"/>
      <c r="J208" s="40"/>
      <c r="K208" s="37"/>
      <c r="L208" s="37"/>
      <c r="M208" s="44">
        <v>22</v>
      </c>
      <c r="N208" s="44">
        <v>3</v>
      </c>
      <c r="O208" s="44">
        <v>194</v>
      </c>
      <c r="P208" s="80">
        <f t="shared" si="5"/>
        <v>0.12886597938144329</v>
      </c>
    </row>
    <row r="209" spans="1:16" x14ac:dyDescent="0.3">
      <c r="A209" s="79" t="s">
        <v>218</v>
      </c>
      <c r="B209" s="37" t="s">
        <v>228</v>
      </c>
      <c r="C209" s="38">
        <v>107</v>
      </c>
      <c r="D209" s="38">
        <v>19</v>
      </c>
      <c r="E209" s="38">
        <v>313</v>
      </c>
      <c r="F209" s="39">
        <v>0.402555910543131</v>
      </c>
      <c r="G209" s="38">
        <v>111</v>
      </c>
      <c r="H209" s="38">
        <v>20</v>
      </c>
      <c r="I209" s="38">
        <v>331</v>
      </c>
      <c r="J209" s="40">
        <v>0.39577039274924469</v>
      </c>
      <c r="K209" s="37" t="s">
        <v>218</v>
      </c>
      <c r="L209" s="37" t="s">
        <v>228</v>
      </c>
      <c r="M209" s="44">
        <v>133</v>
      </c>
      <c r="N209" s="44">
        <v>23</v>
      </c>
      <c r="O209" s="44">
        <v>312</v>
      </c>
      <c r="P209" s="80">
        <f t="shared" si="5"/>
        <v>0.5</v>
      </c>
    </row>
    <row r="210" spans="1:16" x14ac:dyDescent="0.3">
      <c r="A210" s="79" t="s">
        <v>218</v>
      </c>
      <c r="B210" s="37" t="s">
        <v>229</v>
      </c>
      <c r="C210" s="38">
        <v>95</v>
      </c>
      <c r="D210" s="38">
        <v>25</v>
      </c>
      <c r="E210" s="38">
        <v>707</v>
      </c>
      <c r="F210" s="39">
        <v>0.16973125884016974</v>
      </c>
      <c r="G210" s="38">
        <v>117</v>
      </c>
      <c r="H210" s="38">
        <v>21</v>
      </c>
      <c r="I210" s="38">
        <v>751</v>
      </c>
      <c r="J210" s="40">
        <v>0.18375499334221038</v>
      </c>
      <c r="K210" s="37" t="s">
        <v>218</v>
      </c>
      <c r="L210" s="37" t="s">
        <v>229</v>
      </c>
      <c r="M210" s="44">
        <v>105</v>
      </c>
      <c r="N210" s="44">
        <v>29</v>
      </c>
      <c r="O210" s="44">
        <v>708</v>
      </c>
      <c r="P210" s="80">
        <f t="shared" si="5"/>
        <v>0.18926553672316385</v>
      </c>
    </row>
    <row r="211" spans="1:16" x14ac:dyDescent="0.3">
      <c r="A211" s="79" t="s">
        <v>218</v>
      </c>
      <c r="B211" s="37" t="s">
        <v>230</v>
      </c>
      <c r="C211" s="38">
        <v>106</v>
      </c>
      <c r="D211" s="38">
        <v>1</v>
      </c>
      <c r="E211" s="38">
        <v>190</v>
      </c>
      <c r="F211" s="39">
        <v>0.56315789473684208</v>
      </c>
      <c r="G211" s="38">
        <v>109</v>
      </c>
      <c r="H211" s="38">
        <v>0</v>
      </c>
      <c r="I211" s="38">
        <v>161</v>
      </c>
      <c r="J211" s="40">
        <v>0.67701863354037262</v>
      </c>
      <c r="K211" s="37" t="s">
        <v>218</v>
      </c>
      <c r="L211" s="37" t="s">
        <v>230</v>
      </c>
      <c r="M211" s="44">
        <v>89</v>
      </c>
      <c r="N211" s="44">
        <v>4</v>
      </c>
      <c r="O211" s="44">
        <v>143</v>
      </c>
      <c r="P211" s="80">
        <f t="shared" si="5"/>
        <v>0.65034965034965031</v>
      </c>
    </row>
    <row r="212" spans="1:16" x14ac:dyDescent="0.3">
      <c r="A212" s="77" t="s">
        <v>231</v>
      </c>
      <c r="B212" s="33"/>
      <c r="C212" s="34">
        <v>54</v>
      </c>
      <c r="D212" s="34">
        <v>9</v>
      </c>
      <c r="E212" s="34">
        <v>91</v>
      </c>
      <c r="F212" s="35">
        <v>0.69230769230769229</v>
      </c>
      <c r="G212" s="34">
        <v>61</v>
      </c>
      <c r="H212" s="34">
        <v>11</v>
      </c>
      <c r="I212" s="34">
        <v>104</v>
      </c>
      <c r="J212" s="35">
        <v>0.69230769230769229</v>
      </c>
      <c r="K212" s="32" t="s">
        <v>232</v>
      </c>
      <c r="L212" s="33"/>
      <c r="M212" s="36">
        <f>SUM(M213:M213)</f>
        <v>99.676900000000003</v>
      </c>
      <c r="N212" s="36">
        <f>SUM(N213:N213)</f>
        <v>0</v>
      </c>
      <c r="O212" s="36">
        <f>SUM(O213:O213)</f>
        <v>101</v>
      </c>
      <c r="P212" s="96">
        <f t="shared" si="5"/>
        <v>0.9869</v>
      </c>
    </row>
    <row r="213" spans="1:16" x14ac:dyDescent="0.3">
      <c r="A213" s="79" t="s">
        <v>232</v>
      </c>
      <c r="B213" s="37" t="s">
        <v>575</v>
      </c>
      <c r="C213" s="38">
        <v>54</v>
      </c>
      <c r="D213" s="38">
        <v>9</v>
      </c>
      <c r="E213" s="38">
        <v>91</v>
      </c>
      <c r="F213" s="39">
        <v>0.69230769230769229</v>
      </c>
      <c r="G213" s="38">
        <v>61</v>
      </c>
      <c r="H213" s="38">
        <v>11</v>
      </c>
      <c r="I213" s="38">
        <v>104</v>
      </c>
      <c r="J213" s="40">
        <v>0.69230769230769229</v>
      </c>
      <c r="K213" s="37" t="s">
        <v>232</v>
      </c>
      <c r="L213" s="37" t="s">
        <v>233</v>
      </c>
      <c r="M213" s="44">
        <f>O213*0.9869</f>
        <v>99.676900000000003</v>
      </c>
      <c r="N213" s="44">
        <v>0</v>
      </c>
      <c r="O213" s="44">
        <v>101</v>
      </c>
      <c r="P213" s="95">
        <f t="shared" si="5"/>
        <v>0.9869</v>
      </c>
    </row>
    <row r="214" spans="1:16" x14ac:dyDescent="0.3">
      <c r="A214" s="77" t="s">
        <v>234</v>
      </c>
      <c r="B214" s="33"/>
      <c r="C214" s="34">
        <v>182</v>
      </c>
      <c r="D214" s="34">
        <v>60</v>
      </c>
      <c r="E214" s="34">
        <v>315</v>
      </c>
      <c r="F214" s="35">
        <v>0.7682539682539683</v>
      </c>
      <c r="G214" s="34">
        <v>225</v>
      </c>
      <c r="H214" s="34">
        <v>13</v>
      </c>
      <c r="I214" s="34">
        <v>298</v>
      </c>
      <c r="J214" s="35">
        <v>0.79865771812080533</v>
      </c>
      <c r="K214" s="32" t="s">
        <v>234</v>
      </c>
      <c r="L214" s="33"/>
      <c r="M214" s="36">
        <f>SUM(M215:M215)</f>
        <v>333</v>
      </c>
      <c r="N214" s="36">
        <f>SUM(N215:N215)</f>
        <v>0</v>
      </c>
      <c r="O214" s="36">
        <f>SUM(O215:O215)</f>
        <v>333</v>
      </c>
      <c r="P214" s="78">
        <f t="shared" si="5"/>
        <v>1</v>
      </c>
    </row>
    <row r="215" spans="1:16" x14ac:dyDescent="0.3">
      <c r="A215" s="79" t="s">
        <v>235</v>
      </c>
      <c r="B215" s="37" t="s">
        <v>576</v>
      </c>
      <c r="C215" s="38">
        <v>182</v>
      </c>
      <c r="D215" s="38">
        <v>60</v>
      </c>
      <c r="E215" s="38">
        <v>315</v>
      </c>
      <c r="F215" s="39">
        <v>0.7682539682539683</v>
      </c>
      <c r="G215" s="38">
        <v>225</v>
      </c>
      <c r="H215" s="38">
        <v>13</v>
      </c>
      <c r="I215" s="38">
        <v>298</v>
      </c>
      <c r="J215" s="40">
        <v>0.79865771812080533</v>
      </c>
      <c r="K215" s="37" t="s">
        <v>235</v>
      </c>
      <c r="L215" s="37" t="s">
        <v>236</v>
      </c>
      <c r="M215" s="44">
        <v>333</v>
      </c>
      <c r="N215" s="44">
        <v>0</v>
      </c>
      <c r="O215" s="44">
        <v>333</v>
      </c>
      <c r="P215" s="80">
        <f t="shared" si="5"/>
        <v>1</v>
      </c>
    </row>
    <row r="216" spans="1:16" x14ac:dyDescent="0.3">
      <c r="A216" s="77" t="s">
        <v>237</v>
      </c>
      <c r="B216" s="33"/>
      <c r="C216" s="34">
        <v>2592</v>
      </c>
      <c r="D216" s="34">
        <v>682</v>
      </c>
      <c r="E216" s="34">
        <v>7609</v>
      </c>
      <c r="F216" s="35">
        <v>0.43027993165987644</v>
      </c>
      <c r="G216" s="34">
        <v>2492</v>
      </c>
      <c r="H216" s="34">
        <v>655</v>
      </c>
      <c r="I216" s="34">
        <v>7610</v>
      </c>
      <c r="J216" s="35">
        <v>0.41353482260183966</v>
      </c>
      <c r="K216" s="32" t="s">
        <v>238</v>
      </c>
      <c r="L216" s="33"/>
      <c r="M216" s="36">
        <f>SUM(M217:M251)</f>
        <v>2617.8006</v>
      </c>
      <c r="N216" s="36">
        <f>SUM(N217:N251)</f>
        <v>639</v>
      </c>
      <c r="O216" s="36">
        <f>SUM(O217:O251)</f>
        <v>7736</v>
      </c>
      <c r="P216" s="78">
        <f t="shared" si="5"/>
        <v>0.42099283867631854</v>
      </c>
    </row>
    <row r="217" spans="1:16" x14ac:dyDescent="0.3">
      <c r="A217" s="79" t="s">
        <v>238</v>
      </c>
      <c r="B217" s="37" t="s">
        <v>239</v>
      </c>
      <c r="C217" s="38">
        <v>44</v>
      </c>
      <c r="D217" s="38">
        <v>16</v>
      </c>
      <c r="E217" s="38">
        <v>123</v>
      </c>
      <c r="F217" s="39">
        <v>0.48780487804878048</v>
      </c>
      <c r="G217" s="38">
        <v>48</v>
      </c>
      <c r="H217" s="38">
        <v>8</v>
      </c>
      <c r="I217" s="38">
        <v>115</v>
      </c>
      <c r="J217" s="40">
        <v>0.48695652173913045</v>
      </c>
      <c r="K217" s="37" t="s">
        <v>238</v>
      </c>
      <c r="L217" s="37" t="s">
        <v>239</v>
      </c>
      <c r="M217" s="44">
        <v>52</v>
      </c>
      <c r="N217" s="44">
        <v>16</v>
      </c>
      <c r="O217" s="44">
        <v>142</v>
      </c>
      <c r="P217" s="80">
        <f t="shared" si="5"/>
        <v>0.47887323943661969</v>
      </c>
    </row>
    <row r="218" spans="1:16" x14ac:dyDescent="0.3">
      <c r="A218" s="79" t="s">
        <v>238</v>
      </c>
      <c r="B218" s="37" t="s">
        <v>240</v>
      </c>
      <c r="C218" s="38"/>
      <c r="D218" s="38"/>
      <c r="E218" s="38"/>
      <c r="F218" s="39"/>
      <c r="G218" s="38"/>
      <c r="H218" s="38"/>
      <c r="I218" s="38"/>
      <c r="J218" s="40"/>
      <c r="K218" s="37" t="s">
        <v>238</v>
      </c>
      <c r="L218" s="37" t="s">
        <v>240</v>
      </c>
      <c r="M218" s="44">
        <v>31</v>
      </c>
      <c r="N218" s="44">
        <v>10</v>
      </c>
      <c r="O218" s="44">
        <v>124</v>
      </c>
      <c r="P218" s="80">
        <f t="shared" si="5"/>
        <v>0.33064516129032256</v>
      </c>
    </row>
    <row r="219" spans="1:16" x14ac:dyDescent="0.3">
      <c r="A219" s="79" t="s">
        <v>238</v>
      </c>
      <c r="B219" s="37" t="s">
        <v>241</v>
      </c>
      <c r="C219" s="38">
        <v>22</v>
      </c>
      <c r="D219" s="38">
        <v>2</v>
      </c>
      <c r="E219" s="38">
        <v>38</v>
      </c>
      <c r="F219" s="39">
        <v>0.63157894736842102</v>
      </c>
      <c r="G219" s="38">
        <v>19</v>
      </c>
      <c r="H219" s="38">
        <v>2</v>
      </c>
      <c r="I219" s="38">
        <v>34</v>
      </c>
      <c r="J219" s="40">
        <v>0.61764705882352944</v>
      </c>
      <c r="K219" s="37" t="s">
        <v>238</v>
      </c>
      <c r="L219" s="37" t="s">
        <v>241</v>
      </c>
      <c r="M219" s="44">
        <v>20</v>
      </c>
      <c r="N219" s="44">
        <v>4</v>
      </c>
      <c r="O219" s="44">
        <v>30</v>
      </c>
      <c r="P219" s="80">
        <f t="shared" si="5"/>
        <v>0.8</v>
      </c>
    </row>
    <row r="220" spans="1:16" x14ac:dyDescent="0.3">
      <c r="A220" s="79" t="s">
        <v>238</v>
      </c>
      <c r="B220" s="37" t="s">
        <v>242</v>
      </c>
      <c r="C220" s="38">
        <v>129</v>
      </c>
      <c r="D220" s="38">
        <v>31</v>
      </c>
      <c r="E220" s="38">
        <v>388</v>
      </c>
      <c r="F220" s="39">
        <v>0.41237113402061853</v>
      </c>
      <c r="G220" s="38">
        <v>113</v>
      </c>
      <c r="H220" s="38">
        <v>29</v>
      </c>
      <c r="I220" s="38">
        <v>385</v>
      </c>
      <c r="J220" s="40">
        <v>0.36883116883116884</v>
      </c>
      <c r="K220" s="37" t="s">
        <v>238</v>
      </c>
      <c r="L220" s="37" t="s">
        <v>242</v>
      </c>
      <c r="M220" s="44">
        <v>104</v>
      </c>
      <c r="N220" s="44">
        <v>32</v>
      </c>
      <c r="O220" s="44">
        <v>396</v>
      </c>
      <c r="P220" s="80">
        <f t="shared" si="5"/>
        <v>0.34343434343434343</v>
      </c>
    </row>
    <row r="221" spans="1:16" x14ac:dyDescent="0.3">
      <c r="A221" s="79" t="s">
        <v>238</v>
      </c>
      <c r="B221" s="37" t="s">
        <v>243</v>
      </c>
      <c r="C221" s="38">
        <v>54</v>
      </c>
      <c r="D221" s="38">
        <v>20</v>
      </c>
      <c r="E221" s="38">
        <v>188</v>
      </c>
      <c r="F221" s="39">
        <v>0.39361702127659576</v>
      </c>
      <c r="G221" s="38">
        <v>57</v>
      </c>
      <c r="H221" s="38">
        <v>19</v>
      </c>
      <c r="I221" s="38">
        <v>182</v>
      </c>
      <c r="J221" s="40">
        <v>0.4175824175824176</v>
      </c>
      <c r="K221" s="37" t="s">
        <v>238</v>
      </c>
      <c r="L221" s="37" t="s">
        <v>243</v>
      </c>
      <c r="M221" s="44">
        <v>55</v>
      </c>
      <c r="N221" s="44">
        <v>14</v>
      </c>
      <c r="O221" s="44">
        <v>189</v>
      </c>
      <c r="P221" s="80">
        <f t="shared" si="5"/>
        <v>0.36507936507936506</v>
      </c>
    </row>
    <row r="222" spans="1:16" x14ac:dyDescent="0.3">
      <c r="A222" s="79" t="s">
        <v>238</v>
      </c>
      <c r="B222" s="37" t="s">
        <v>244</v>
      </c>
      <c r="C222" s="38">
        <v>42</v>
      </c>
      <c r="D222" s="38">
        <v>9</v>
      </c>
      <c r="E222" s="38">
        <v>248</v>
      </c>
      <c r="F222" s="39">
        <v>0.20564516129032259</v>
      </c>
      <c r="G222" s="38">
        <v>38</v>
      </c>
      <c r="H222" s="38">
        <v>20</v>
      </c>
      <c r="I222" s="38">
        <v>252</v>
      </c>
      <c r="J222" s="40">
        <v>0.23015873015873015</v>
      </c>
      <c r="K222" s="37" t="s">
        <v>238</v>
      </c>
      <c r="L222" s="37" t="s">
        <v>244</v>
      </c>
      <c r="M222" s="44">
        <v>50</v>
      </c>
      <c r="N222" s="44">
        <v>19</v>
      </c>
      <c r="O222" s="44">
        <v>260</v>
      </c>
      <c r="P222" s="80">
        <f t="shared" si="5"/>
        <v>0.26538461538461539</v>
      </c>
    </row>
    <row r="223" spans="1:16" x14ac:dyDescent="0.3">
      <c r="A223" s="79" t="s">
        <v>238</v>
      </c>
      <c r="B223" s="37" t="s">
        <v>245</v>
      </c>
      <c r="C223" s="38">
        <v>93</v>
      </c>
      <c r="D223" s="38">
        <v>23</v>
      </c>
      <c r="E223" s="38">
        <v>404</v>
      </c>
      <c r="F223" s="39">
        <v>0.28712871287128711</v>
      </c>
      <c r="G223" s="38">
        <v>74</v>
      </c>
      <c r="H223" s="38">
        <v>23</v>
      </c>
      <c r="I223" s="38">
        <v>374</v>
      </c>
      <c r="J223" s="40">
        <v>0.25935828877005346</v>
      </c>
      <c r="K223" s="37" t="s">
        <v>238</v>
      </c>
      <c r="L223" s="37" t="s">
        <v>245</v>
      </c>
      <c r="M223" s="44">
        <v>99</v>
      </c>
      <c r="N223" s="44">
        <v>23</v>
      </c>
      <c r="O223" s="44">
        <v>398</v>
      </c>
      <c r="P223" s="80">
        <f t="shared" si="5"/>
        <v>0.30653266331658291</v>
      </c>
    </row>
    <row r="224" spans="1:16" x14ac:dyDescent="0.3">
      <c r="A224" s="79" t="s">
        <v>238</v>
      </c>
      <c r="B224" s="37" t="s">
        <v>246</v>
      </c>
      <c r="C224" s="38">
        <v>45</v>
      </c>
      <c r="D224" s="38">
        <v>9</v>
      </c>
      <c r="E224" s="38">
        <v>92</v>
      </c>
      <c r="F224" s="39">
        <v>0.58695652173913049</v>
      </c>
      <c r="G224" s="38">
        <v>41</v>
      </c>
      <c r="H224" s="38">
        <v>6</v>
      </c>
      <c r="I224" s="38">
        <v>83</v>
      </c>
      <c r="J224" s="40">
        <v>0.5662650602409639</v>
      </c>
      <c r="K224" s="37" t="s">
        <v>238</v>
      </c>
      <c r="L224" s="37" t="s">
        <v>246</v>
      </c>
      <c r="M224" s="44">
        <v>49</v>
      </c>
      <c r="N224" s="44">
        <v>1</v>
      </c>
      <c r="O224" s="44">
        <v>84</v>
      </c>
      <c r="P224" s="80">
        <f t="shared" si="5"/>
        <v>0.59523809523809523</v>
      </c>
    </row>
    <row r="225" spans="1:16" x14ac:dyDescent="0.3">
      <c r="A225" s="79" t="s">
        <v>238</v>
      </c>
      <c r="B225" s="37" t="s">
        <v>247</v>
      </c>
      <c r="C225" s="38">
        <v>145</v>
      </c>
      <c r="D225" s="38">
        <v>29</v>
      </c>
      <c r="E225" s="38">
        <v>512</v>
      </c>
      <c r="F225" s="39">
        <v>0.33984375</v>
      </c>
      <c r="G225" s="38">
        <v>143</v>
      </c>
      <c r="H225" s="38">
        <v>30</v>
      </c>
      <c r="I225" s="38">
        <v>512</v>
      </c>
      <c r="J225" s="40">
        <v>0.337890625</v>
      </c>
      <c r="K225" s="37" t="s">
        <v>238</v>
      </c>
      <c r="L225" s="37" t="s">
        <v>247</v>
      </c>
      <c r="M225" s="44">
        <v>116</v>
      </c>
      <c r="N225" s="44">
        <v>31</v>
      </c>
      <c r="O225" s="44">
        <v>456</v>
      </c>
      <c r="P225" s="80">
        <f t="shared" si="5"/>
        <v>0.32236842105263158</v>
      </c>
    </row>
    <row r="226" spans="1:16" x14ac:dyDescent="0.3">
      <c r="A226" s="79" t="s">
        <v>238</v>
      </c>
      <c r="B226" s="37" t="s">
        <v>248</v>
      </c>
      <c r="C226" s="38">
        <v>128</v>
      </c>
      <c r="D226" s="38">
        <v>29</v>
      </c>
      <c r="E226" s="38">
        <v>356</v>
      </c>
      <c r="F226" s="39">
        <v>0.4410112359550562</v>
      </c>
      <c r="G226" s="38">
        <v>120</v>
      </c>
      <c r="H226" s="38">
        <v>31</v>
      </c>
      <c r="I226" s="38">
        <v>369</v>
      </c>
      <c r="J226" s="40">
        <v>0.40921409214092141</v>
      </c>
      <c r="K226" s="37" t="s">
        <v>238</v>
      </c>
      <c r="L226" s="37" t="s">
        <v>248</v>
      </c>
      <c r="M226" s="44">
        <v>120</v>
      </c>
      <c r="N226" s="44">
        <v>27</v>
      </c>
      <c r="O226" s="44">
        <v>346</v>
      </c>
      <c r="P226" s="80">
        <f t="shared" si="5"/>
        <v>0.42485549132947975</v>
      </c>
    </row>
    <row r="227" spans="1:16" x14ac:dyDescent="0.3">
      <c r="A227" s="79" t="s">
        <v>238</v>
      </c>
      <c r="B227" s="37" t="s">
        <v>249</v>
      </c>
      <c r="C227" s="38">
        <v>30</v>
      </c>
      <c r="D227" s="38">
        <v>5</v>
      </c>
      <c r="E227" s="38">
        <v>126</v>
      </c>
      <c r="F227" s="39">
        <v>0.27777777777777779</v>
      </c>
      <c r="G227" s="38">
        <v>28</v>
      </c>
      <c r="H227" s="38">
        <v>12</v>
      </c>
      <c r="I227" s="38">
        <v>135</v>
      </c>
      <c r="J227" s="40">
        <v>0.29629629629629628</v>
      </c>
      <c r="K227" s="37" t="s">
        <v>238</v>
      </c>
      <c r="L227" s="37" t="s">
        <v>249</v>
      </c>
      <c r="M227" s="44">
        <v>26</v>
      </c>
      <c r="N227" s="44">
        <v>15</v>
      </c>
      <c r="O227" s="44">
        <v>125</v>
      </c>
      <c r="P227" s="80">
        <f t="shared" si="5"/>
        <v>0.32800000000000001</v>
      </c>
    </row>
    <row r="228" spans="1:16" x14ac:dyDescent="0.3">
      <c r="A228" s="79" t="s">
        <v>238</v>
      </c>
      <c r="B228" s="37" t="s">
        <v>250</v>
      </c>
      <c r="C228" s="38">
        <v>5</v>
      </c>
      <c r="D228" s="38">
        <v>1</v>
      </c>
      <c r="E228" s="38">
        <v>18</v>
      </c>
      <c r="F228" s="39">
        <v>0.33333333333333331</v>
      </c>
      <c r="G228" s="38">
        <v>2</v>
      </c>
      <c r="H228" s="38">
        <v>3</v>
      </c>
      <c r="I228" s="38">
        <v>17</v>
      </c>
      <c r="J228" s="40">
        <v>0.29411764705882354</v>
      </c>
      <c r="K228" s="37" t="s">
        <v>238</v>
      </c>
      <c r="L228" s="37" t="s">
        <v>250</v>
      </c>
      <c r="M228" s="44">
        <v>2</v>
      </c>
      <c r="N228" s="44">
        <v>0</v>
      </c>
      <c r="O228" s="44">
        <v>15</v>
      </c>
      <c r="P228" s="80">
        <f t="shared" si="5"/>
        <v>0.13333333333333333</v>
      </c>
    </row>
    <row r="229" spans="1:16" x14ac:dyDescent="0.3">
      <c r="A229" s="79" t="s">
        <v>238</v>
      </c>
      <c r="B229" s="37" t="s">
        <v>251</v>
      </c>
      <c r="C229" s="38">
        <v>225</v>
      </c>
      <c r="D229" s="38">
        <v>42</v>
      </c>
      <c r="E229" s="38">
        <v>461</v>
      </c>
      <c r="F229" s="39">
        <v>0.57917570498915405</v>
      </c>
      <c r="G229" s="38">
        <v>238</v>
      </c>
      <c r="H229" s="38">
        <v>50</v>
      </c>
      <c r="I229" s="38">
        <v>467</v>
      </c>
      <c r="J229" s="40">
        <v>0.61670235546038543</v>
      </c>
      <c r="K229" s="37" t="s">
        <v>238</v>
      </c>
      <c r="L229" s="37" t="s">
        <v>251</v>
      </c>
      <c r="M229" s="44">
        <v>242</v>
      </c>
      <c r="N229" s="44">
        <v>55</v>
      </c>
      <c r="O229" s="44">
        <v>487</v>
      </c>
      <c r="P229" s="80">
        <f t="shared" si="5"/>
        <v>0.60985626283367556</v>
      </c>
    </row>
    <row r="230" spans="1:16" x14ac:dyDescent="0.3">
      <c r="A230" s="79" t="s">
        <v>238</v>
      </c>
      <c r="B230" s="37" t="s">
        <v>730</v>
      </c>
      <c r="C230" s="38">
        <v>69</v>
      </c>
      <c r="D230" s="38">
        <v>2</v>
      </c>
      <c r="E230" s="38">
        <v>79</v>
      </c>
      <c r="F230" s="39">
        <v>0.89873417721518989</v>
      </c>
      <c r="G230" s="38">
        <v>61</v>
      </c>
      <c r="H230" s="38">
        <v>2</v>
      </c>
      <c r="I230" s="38">
        <v>79</v>
      </c>
      <c r="J230" s="40">
        <v>0.79746835443037978</v>
      </c>
      <c r="K230" s="37" t="s">
        <v>238</v>
      </c>
      <c r="L230" s="37" t="s">
        <v>252</v>
      </c>
      <c r="M230" s="44">
        <v>76</v>
      </c>
      <c r="N230" s="44">
        <v>0</v>
      </c>
      <c r="O230" s="44">
        <v>76</v>
      </c>
      <c r="P230" s="80">
        <f t="shared" si="5"/>
        <v>1</v>
      </c>
    </row>
    <row r="231" spans="1:16" x14ac:dyDescent="0.3">
      <c r="A231" s="79" t="s">
        <v>238</v>
      </c>
      <c r="B231" s="37" t="s">
        <v>253</v>
      </c>
      <c r="C231" s="38">
        <v>135</v>
      </c>
      <c r="D231" s="38">
        <v>39</v>
      </c>
      <c r="E231" s="38">
        <v>396</v>
      </c>
      <c r="F231" s="39">
        <v>0.43939393939393939</v>
      </c>
      <c r="G231" s="38">
        <v>121</v>
      </c>
      <c r="H231" s="38">
        <v>39</v>
      </c>
      <c r="I231" s="38">
        <v>383</v>
      </c>
      <c r="J231" s="40">
        <v>0.4177545691906005</v>
      </c>
      <c r="K231" s="37" t="s">
        <v>238</v>
      </c>
      <c r="L231" s="37" t="s">
        <v>253</v>
      </c>
      <c r="M231" s="44">
        <v>150</v>
      </c>
      <c r="N231" s="44">
        <v>40</v>
      </c>
      <c r="O231" s="44">
        <v>366</v>
      </c>
      <c r="P231" s="80">
        <f t="shared" si="5"/>
        <v>0.51912568306010931</v>
      </c>
    </row>
    <row r="232" spans="1:16" x14ac:dyDescent="0.3">
      <c r="A232" s="79" t="s">
        <v>238</v>
      </c>
      <c r="B232" s="37" t="s">
        <v>254</v>
      </c>
      <c r="C232" s="38">
        <v>170</v>
      </c>
      <c r="D232" s="38">
        <v>45</v>
      </c>
      <c r="E232" s="38">
        <v>372</v>
      </c>
      <c r="F232" s="39">
        <v>0.57795698924731187</v>
      </c>
      <c r="G232" s="38">
        <v>158</v>
      </c>
      <c r="H232" s="38">
        <v>44</v>
      </c>
      <c r="I232" s="38">
        <v>362</v>
      </c>
      <c r="J232" s="40">
        <v>0.55801104972375692</v>
      </c>
      <c r="K232" s="37" t="s">
        <v>238</v>
      </c>
      <c r="L232" s="37" t="s">
        <v>254</v>
      </c>
      <c r="M232" s="44">
        <v>149</v>
      </c>
      <c r="N232" s="44">
        <v>37</v>
      </c>
      <c r="O232" s="44">
        <v>369</v>
      </c>
      <c r="P232" s="80">
        <f t="shared" si="5"/>
        <v>0.50406504065040647</v>
      </c>
    </row>
    <row r="233" spans="1:16" x14ac:dyDescent="0.3">
      <c r="A233" s="79" t="s">
        <v>238</v>
      </c>
      <c r="B233" s="37" t="s">
        <v>724</v>
      </c>
      <c r="C233" s="38">
        <v>42</v>
      </c>
      <c r="D233" s="38">
        <v>2</v>
      </c>
      <c r="E233" s="38">
        <v>70</v>
      </c>
      <c r="F233" s="39">
        <v>0.62857142857142856</v>
      </c>
      <c r="G233" s="38">
        <v>50</v>
      </c>
      <c r="H233" s="38">
        <v>7</v>
      </c>
      <c r="I233" s="38">
        <v>70</v>
      </c>
      <c r="J233" s="40">
        <v>0.81428571428571428</v>
      </c>
      <c r="K233" s="37" t="s">
        <v>238</v>
      </c>
      <c r="L233" s="37" t="s">
        <v>255</v>
      </c>
      <c r="M233" s="44">
        <f>O233*0.7501</f>
        <v>57.007599999999996</v>
      </c>
      <c r="N233" s="44">
        <v>0</v>
      </c>
      <c r="O233" s="44">
        <v>76</v>
      </c>
      <c r="P233" s="95">
        <f t="shared" si="5"/>
        <v>0.75009999999999999</v>
      </c>
    </row>
    <row r="234" spans="1:16" x14ac:dyDescent="0.3">
      <c r="A234" s="79" t="s">
        <v>238</v>
      </c>
      <c r="B234" s="37" t="s">
        <v>256</v>
      </c>
      <c r="C234" s="38">
        <v>78</v>
      </c>
      <c r="D234" s="38">
        <v>12</v>
      </c>
      <c r="E234" s="38">
        <v>162</v>
      </c>
      <c r="F234" s="39">
        <v>0.55555555555555558</v>
      </c>
      <c r="G234" s="38">
        <v>78</v>
      </c>
      <c r="H234" s="38">
        <v>8</v>
      </c>
      <c r="I234" s="38">
        <v>141</v>
      </c>
      <c r="J234" s="40">
        <v>0.60992907801418439</v>
      </c>
      <c r="K234" s="37" t="s">
        <v>238</v>
      </c>
      <c r="L234" s="37" t="s">
        <v>256</v>
      </c>
      <c r="M234" s="44">
        <v>56</v>
      </c>
      <c r="N234" s="44">
        <v>12</v>
      </c>
      <c r="O234" s="44">
        <v>110</v>
      </c>
      <c r="P234" s="80">
        <f t="shared" si="5"/>
        <v>0.61818181818181817</v>
      </c>
    </row>
    <row r="235" spans="1:16" x14ac:dyDescent="0.3">
      <c r="A235" s="79" t="s">
        <v>238</v>
      </c>
      <c r="B235" s="37" t="s">
        <v>257</v>
      </c>
      <c r="C235" s="38">
        <v>64</v>
      </c>
      <c r="D235" s="38">
        <v>24</v>
      </c>
      <c r="E235" s="38">
        <v>168</v>
      </c>
      <c r="F235" s="39">
        <v>0.52380952380952384</v>
      </c>
      <c r="G235" s="38">
        <v>66</v>
      </c>
      <c r="H235" s="38">
        <v>24</v>
      </c>
      <c r="I235" s="38">
        <v>196</v>
      </c>
      <c r="J235" s="40">
        <v>0.45918367346938777</v>
      </c>
      <c r="K235" s="37" t="s">
        <v>238</v>
      </c>
      <c r="L235" s="37" t="s">
        <v>257</v>
      </c>
      <c r="M235" s="44">
        <v>68</v>
      </c>
      <c r="N235" s="44">
        <v>17</v>
      </c>
      <c r="O235" s="44">
        <v>217</v>
      </c>
      <c r="P235" s="80">
        <f t="shared" si="5"/>
        <v>0.39170506912442399</v>
      </c>
    </row>
    <row r="236" spans="1:16" x14ac:dyDescent="0.3">
      <c r="A236" s="79" t="s">
        <v>238</v>
      </c>
      <c r="B236" s="37" t="s">
        <v>258</v>
      </c>
      <c r="C236" s="38"/>
      <c r="D236" s="38"/>
      <c r="E236" s="38"/>
      <c r="F236" s="39"/>
      <c r="G236" s="38">
        <v>17</v>
      </c>
      <c r="H236" s="38">
        <v>2</v>
      </c>
      <c r="I236" s="38">
        <v>19</v>
      </c>
      <c r="J236" s="40">
        <v>1</v>
      </c>
      <c r="K236" s="37" t="s">
        <v>238</v>
      </c>
      <c r="L236" s="37" t="s">
        <v>258</v>
      </c>
      <c r="M236" s="44">
        <v>22</v>
      </c>
      <c r="N236" s="44">
        <v>1</v>
      </c>
      <c r="O236" s="44">
        <v>33</v>
      </c>
      <c r="P236" s="80">
        <f t="shared" si="5"/>
        <v>0.69696969696969702</v>
      </c>
    </row>
    <row r="237" spans="1:16" x14ac:dyDescent="0.3">
      <c r="A237" s="79" t="s">
        <v>238</v>
      </c>
      <c r="B237" s="37" t="s">
        <v>259</v>
      </c>
      <c r="C237" s="38">
        <v>131</v>
      </c>
      <c r="D237" s="38">
        <v>52</v>
      </c>
      <c r="E237" s="38">
        <v>389</v>
      </c>
      <c r="F237" s="39">
        <v>0.4704370179948586</v>
      </c>
      <c r="G237" s="38">
        <v>126</v>
      </c>
      <c r="H237" s="38">
        <v>46</v>
      </c>
      <c r="I237" s="38">
        <v>409</v>
      </c>
      <c r="J237" s="40">
        <v>0.42053789731051344</v>
      </c>
      <c r="K237" s="37" t="s">
        <v>238</v>
      </c>
      <c r="L237" s="37" t="s">
        <v>259</v>
      </c>
      <c r="M237" s="44">
        <v>124</v>
      </c>
      <c r="N237" s="44">
        <v>27</v>
      </c>
      <c r="O237" s="44">
        <v>360</v>
      </c>
      <c r="P237" s="80">
        <f t="shared" si="5"/>
        <v>0.41944444444444445</v>
      </c>
    </row>
    <row r="238" spans="1:16" x14ac:dyDescent="0.3">
      <c r="A238" s="79" t="s">
        <v>238</v>
      </c>
      <c r="B238" s="37" t="s">
        <v>516</v>
      </c>
      <c r="C238" s="44">
        <v>24</v>
      </c>
      <c r="D238" s="44">
        <v>6</v>
      </c>
      <c r="E238" s="44">
        <v>87</v>
      </c>
      <c r="F238" s="35">
        <f>(C238+D238)/E238</f>
        <v>0.34482758620689657</v>
      </c>
      <c r="G238" s="38"/>
      <c r="H238" s="38"/>
      <c r="I238" s="38"/>
      <c r="J238" s="40"/>
      <c r="K238" s="37" t="s">
        <v>238</v>
      </c>
      <c r="L238" s="37" t="s">
        <v>516</v>
      </c>
      <c r="M238" s="44">
        <v>24</v>
      </c>
      <c r="N238" s="44">
        <v>4</v>
      </c>
      <c r="O238" s="44">
        <v>83</v>
      </c>
      <c r="P238" s="80">
        <f t="shared" si="5"/>
        <v>0.33734939759036142</v>
      </c>
    </row>
    <row r="239" spans="1:16" x14ac:dyDescent="0.3">
      <c r="A239" s="79" t="s">
        <v>238</v>
      </c>
      <c r="B239" s="37" t="s">
        <v>260</v>
      </c>
      <c r="C239" s="38">
        <v>87</v>
      </c>
      <c r="D239" s="38">
        <v>24</v>
      </c>
      <c r="E239" s="38">
        <v>286</v>
      </c>
      <c r="F239" s="39">
        <v>0.38811188811188813</v>
      </c>
      <c r="G239" s="38">
        <v>105</v>
      </c>
      <c r="H239" s="38">
        <v>16</v>
      </c>
      <c r="I239" s="38">
        <v>355</v>
      </c>
      <c r="J239" s="40">
        <v>0.3408450704225352</v>
      </c>
      <c r="K239" s="37" t="s">
        <v>238</v>
      </c>
      <c r="L239" s="37" t="s">
        <v>260</v>
      </c>
      <c r="M239" s="44">
        <v>96</v>
      </c>
      <c r="N239" s="44">
        <v>22</v>
      </c>
      <c r="O239" s="44">
        <v>307</v>
      </c>
      <c r="P239" s="80">
        <f t="shared" si="5"/>
        <v>0.38436482084690554</v>
      </c>
    </row>
    <row r="240" spans="1:16" x14ac:dyDescent="0.3">
      <c r="A240" s="79" t="s">
        <v>238</v>
      </c>
      <c r="B240" s="37" t="s">
        <v>261</v>
      </c>
      <c r="C240" s="38">
        <v>55</v>
      </c>
      <c r="D240" s="38">
        <v>20</v>
      </c>
      <c r="E240" s="38">
        <v>178</v>
      </c>
      <c r="F240" s="39">
        <v>0.42134831460674155</v>
      </c>
      <c r="G240" s="38">
        <v>46</v>
      </c>
      <c r="H240" s="38">
        <v>14</v>
      </c>
      <c r="I240" s="38">
        <v>183</v>
      </c>
      <c r="J240" s="40">
        <v>0.32786885245901637</v>
      </c>
      <c r="K240" s="37" t="s">
        <v>238</v>
      </c>
      <c r="L240" s="37" t="s">
        <v>261</v>
      </c>
      <c r="M240" s="44">
        <v>50</v>
      </c>
      <c r="N240" s="44">
        <v>16</v>
      </c>
      <c r="O240" s="44">
        <v>183</v>
      </c>
      <c r="P240" s="80">
        <f t="shared" si="5"/>
        <v>0.36065573770491804</v>
      </c>
    </row>
    <row r="241" spans="1:17" x14ac:dyDescent="0.3">
      <c r="A241" s="79" t="s">
        <v>238</v>
      </c>
      <c r="B241" s="37" t="s">
        <v>262</v>
      </c>
      <c r="C241" s="38">
        <v>18</v>
      </c>
      <c r="D241" s="38">
        <v>16</v>
      </c>
      <c r="E241" s="38">
        <v>78</v>
      </c>
      <c r="F241" s="39">
        <v>0.4358974358974359</v>
      </c>
      <c r="G241" s="38">
        <v>24</v>
      </c>
      <c r="H241" s="38">
        <v>9</v>
      </c>
      <c r="I241" s="38">
        <v>84</v>
      </c>
      <c r="J241" s="40">
        <v>0.39285714285714285</v>
      </c>
      <c r="K241" s="37" t="s">
        <v>238</v>
      </c>
      <c r="L241" s="37" t="s">
        <v>262</v>
      </c>
      <c r="M241" s="44">
        <v>32</v>
      </c>
      <c r="N241" s="44">
        <v>9</v>
      </c>
      <c r="O241" s="44">
        <v>118</v>
      </c>
      <c r="P241" s="80">
        <f t="shared" si="5"/>
        <v>0.34745762711864409</v>
      </c>
    </row>
    <row r="242" spans="1:17" x14ac:dyDescent="0.3">
      <c r="A242" s="79" t="s">
        <v>238</v>
      </c>
      <c r="B242" s="37" t="s">
        <v>517</v>
      </c>
      <c r="C242" s="38"/>
      <c r="D242" s="38"/>
      <c r="E242" s="38"/>
      <c r="F242" s="39"/>
      <c r="G242" s="38"/>
      <c r="H242" s="38"/>
      <c r="I242" s="38"/>
      <c r="J242" s="40"/>
      <c r="K242" s="37"/>
      <c r="L242" s="37"/>
      <c r="M242" s="44">
        <v>129</v>
      </c>
      <c r="N242" s="44">
        <v>31</v>
      </c>
      <c r="O242" s="44">
        <v>405</v>
      </c>
      <c r="P242" s="80">
        <f t="shared" si="5"/>
        <v>0.39506172839506171</v>
      </c>
    </row>
    <row r="243" spans="1:17" x14ac:dyDescent="0.3">
      <c r="A243" s="79" t="s">
        <v>238</v>
      </c>
      <c r="B243" s="37" t="s">
        <v>264</v>
      </c>
      <c r="C243" s="38">
        <v>136</v>
      </c>
      <c r="D243" s="38">
        <v>42</v>
      </c>
      <c r="E243" s="38">
        <v>454</v>
      </c>
      <c r="F243" s="39">
        <v>0.39207048458149779</v>
      </c>
      <c r="G243" s="38">
        <v>143</v>
      </c>
      <c r="H243" s="38">
        <v>32</v>
      </c>
      <c r="I243" s="38">
        <v>458</v>
      </c>
      <c r="J243" s="40">
        <v>0.38209606986899564</v>
      </c>
      <c r="K243" s="37" t="s">
        <v>238</v>
      </c>
      <c r="L243" s="37" t="s">
        <v>264</v>
      </c>
      <c r="M243" s="44">
        <v>129</v>
      </c>
      <c r="N243" s="44">
        <v>23</v>
      </c>
      <c r="O243" s="44">
        <v>323</v>
      </c>
      <c r="P243" s="80">
        <f t="shared" si="5"/>
        <v>0.47058823529411764</v>
      </c>
    </row>
    <row r="244" spans="1:17" x14ac:dyDescent="0.3">
      <c r="A244" s="79" t="s">
        <v>238</v>
      </c>
      <c r="B244" s="37" t="s">
        <v>265</v>
      </c>
      <c r="C244" s="38">
        <v>87</v>
      </c>
      <c r="D244" s="38">
        <v>27</v>
      </c>
      <c r="E244" s="38">
        <v>493</v>
      </c>
      <c r="F244" s="39">
        <v>0.23123732251521298</v>
      </c>
      <c r="G244" s="38">
        <v>91</v>
      </c>
      <c r="H244" s="38">
        <v>36</v>
      </c>
      <c r="I244" s="38">
        <v>477</v>
      </c>
      <c r="J244" s="40">
        <v>0.2662473794549266</v>
      </c>
      <c r="K244" s="37" t="s">
        <v>238</v>
      </c>
      <c r="L244" s="37" t="s">
        <v>265</v>
      </c>
      <c r="M244" s="44">
        <v>137</v>
      </c>
      <c r="N244" s="44">
        <v>26</v>
      </c>
      <c r="O244" s="44">
        <v>555</v>
      </c>
      <c r="P244" s="80">
        <f t="shared" si="5"/>
        <v>0.29369369369369369</v>
      </c>
    </row>
    <row r="245" spans="1:17" x14ac:dyDescent="0.3">
      <c r="A245" s="79" t="s">
        <v>238</v>
      </c>
      <c r="B245" s="37" t="s">
        <v>518</v>
      </c>
      <c r="C245" s="38"/>
      <c r="D245" s="38"/>
      <c r="E245" s="38"/>
      <c r="F245" s="39"/>
      <c r="G245" s="38"/>
      <c r="H245" s="38"/>
      <c r="I245" s="38"/>
      <c r="J245" s="40"/>
      <c r="K245" s="37"/>
      <c r="L245" s="37"/>
      <c r="M245" s="82">
        <v>23</v>
      </c>
      <c r="N245" s="44">
        <v>20</v>
      </c>
      <c r="O245" s="44">
        <v>167</v>
      </c>
      <c r="P245" s="80">
        <f t="shared" si="5"/>
        <v>0.25748502994011974</v>
      </c>
    </row>
    <row r="246" spans="1:17" x14ac:dyDescent="0.3">
      <c r="A246" s="79" t="s">
        <v>238</v>
      </c>
      <c r="B246" s="37" t="s">
        <v>527</v>
      </c>
      <c r="C246" s="38"/>
      <c r="D246" s="38"/>
      <c r="E246" s="38"/>
      <c r="F246" s="39"/>
      <c r="G246" s="38"/>
      <c r="H246" s="38"/>
      <c r="I246" s="38"/>
      <c r="J246" s="40"/>
      <c r="K246" s="37" t="s">
        <v>238</v>
      </c>
      <c r="L246" s="37" t="s">
        <v>527</v>
      </c>
      <c r="M246" s="44">
        <v>53</v>
      </c>
      <c r="N246" s="44">
        <v>15</v>
      </c>
      <c r="O246" s="44">
        <v>194</v>
      </c>
      <c r="P246" s="80">
        <f t="shared" si="5"/>
        <v>0.35051546391752575</v>
      </c>
      <c r="Q246" s="102"/>
    </row>
    <row r="247" spans="1:17" x14ac:dyDescent="0.3">
      <c r="A247" s="79" t="s">
        <v>238</v>
      </c>
      <c r="B247" s="37" t="s">
        <v>267</v>
      </c>
      <c r="C247" s="38">
        <v>67</v>
      </c>
      <c r="D247" s="38">
        <v>13</v>
      </c>
      <c r="E247" s="38">
        <v>167</v>
      </c>
      <c r="F247" s="39">
        <v>0.47904191616766467</v>
      </c>
      <c r="G247" s="38">
        <v>67</v>
      </c>
      <c r="H247" s="38">
        <v>13</v>
      </c>
      <c r="I247" s="38">
        <v>192</v>
      </c>
      <c r="J247" s="40">
        <v>0.41666666666666669</v>
      </c>
      <c r="K247" s="37" t="s">
        <v>238</v>
      </c>
      <c r="L247" s="37" t="s">
        <v>267</v>
      </c>
      <c r="M247" s="44">
        <v>84</v>
      </c>
      <c r="N247" s="44">
        <v>30</v>
      </c>
      <c r="O247" s="44">
        <v>233</v>
      </c>
      <c r="P247" s="80">
        <f t="shared" si="5"/>
        <v>0.48927038626609443</v>
      </c>
      <c r="Q247" s="102"/>
    </row>
    <row r="248" spans="1:17" x14ac:dyDescent="0.3">
      <c r="A248" s="79" t="s">
        <v>238</v>
      </c>
      <c r="B248" s="37" t="s">
        <v>268</v>
      </c>
      <c r="C248" s="38">
        <v>17</v>
      </c>
      <c r="D248" s="38">
        <v>7</v>
      </c>
      <c r="E248" s="38">
        <v>43</v>
      </c>
      <c r="F248" s="39">
        <v>0.55813953488372092</v>
      </c>
      <c r="G248" s="38">
        <v>11</v>
      </c>
      <c r="H248" s="38">
        <v>6</v>
      </c>
      <c r="I248" s="38">
        <v>41</v>
      </c>
      <c r="J248" s="40">
        <v>0.41463414634146339</v>
      </c>
      <c r="K248" s="37" t="s">
        <v>238</v>
      </c>
      <c r="L248" s="37" t="s">
        <v>268</v>
      </c>
      <c r="M248" s="44">
        <v>9</v>
      </c>
      <c r="N248" s="44">
        <v>6</v>
      </c>
      <c r="O248" s="44">
        <v>35</v>
      </c>
      <c r="P248" s="80">
        <f t="shared" si="5"/>
        <v>0.42857142857142855</v>
      </c>
      <c r="Q248" s="102"/>
    </row>
    <row r="249" spans="1:17" x14ac:dyDescent="0.3">
      <c r="A249" s="79" t="s">
        <v>238</v>
      </c>
      <c r="B249" s="37" t="s">
        <v>729</v>
      </c>
      <c r="C249" s="38">
        <v>23</v>
      </c>
      <c r="D249" s="38">
        <v>7</v>
      </c>
      <c r="E249" s="38">
        <v>40</v>
      </c>
      <c r="F249" s="39">
        <v>0.75</v>
      </c>
      <c r="G249" s="38">
        <v>23</v>
      </c>
      <c r="H249" s="38">
        <v>8</v>
      </c>
      <c r="I249" s="38">
        <v>40</v>
      </c>
      <c r="J249" s="40">
        <v>0.77500000000000002</v>
      </c>
      <c r="K249" s="37" t="s">
        <v>238</v>
      </c>
      <c r="L249" s="37" t="s">
        <v>269</v>
      </c>
      <c r="M249" s="44">
        <f>O249*0.9931</f>
        <v>29.792999999999999</v>
      </c>
      <c r="N249" s="44">
        <v>0</v>
      </c>
      <c r="O249" s="44">
        <v>30</v>
      </c>
      <c r="P249" s="95">
        <f t="shared" si="5"/>
        <v>0.99309999999999998</v>
      </c>
      <c r="Q249" s="102"/>
    </row>
    <row r="250" spans="1:17" x14ac:dyDescent="0.3">
      <c r="A250" s="79" t="s">
        <v>238</v>
      </c>
      <c r="B250" s="37" t="s">
        <v>270</v>
      </c>
      <c r="C250" s="38">
        <v>65</v>
      </c>
      <c r="D250" s="38">
        <v>16</v>
      </c>
      <c r="E250" s="38">
        <v>168</v>
      </c>
      <c r="F250" s="39">
        <v>0.48214285714285715</v>
      </c>
      <c r="G250" s="38">
        <v>58</v>
      </c>
      <c r="H250" s="38">
        <v>17</v>
      </c>
      <c r="I250" s="38">
        <v>161</v>
      </c>
      <c r="J250" s="40">
        <v>0.46583850931677018</v>
      </c>
      <c r="K250" s="37" t="s">
        <v>238</v>
      </c>
      <c r="L250" s="37" t="s">
        <v>270</v>
      </c>
      <c r="M250" s="44">
        <v>84</v>
      </c>
      <c r="N250" s="44">
        <v>25</v>
      </c>
      <c r="O250" s="44">
        <v>188</v>
      </c>
      <c r="P250" s="80">
        <f t="shared" si="5"/>
        <v>0.57978723404255317</v>
      </c>
    </row>
    <row r="251" spans="1:17" x14ac:dyDescent="0.3">
      <c r="A251" s="79" t="s">
        <v>238</v>
      </c>
      <c r="B251" s="37" t="s">
        <v>271</v>
      </c>
      <c r="C251" s="38">
        <v>124</v>
      </c>
      <c r="D251" s="38">
        <v>42</v>
      </c>
      <c r="E251" s="38">
        <v>274</v>
      </c>
      <c r="F251" s="39">
        <v>0.6058394160583942</v>
      </c>
      <c r="G251" s="38">
        <v>81</v>
      </c>
      <c r="H251" s="38">
        <v>36</v>
      </c>
      <c r="I251" s="38">
        <v>231</v>
      </c>
      <c r="J251" s="40">
        <v>0.50649350649350644</v>
      </c>
      <c r="K251" s="37" t="s">
        <v>238</v>
      </c>
      <c r="L251" s="37" t="s">
        <v>271</v>
      </c>
      <c r="M251" s="44">
        <v>70</v>
      </c>
      <c r="N251" s="44">
        <v>31</v>
      </c>
      <c r="O251" s="44">
        <v>256</v>
      </c>
      <c r="P251" s="80">
        <f t="shared" si="5"/>
        <v>0.39453125</v>
      </c>
    </row>
    <row r="252" spans="1:17" x14ac:dyDescent="0.3">
      <c r="A252" s="77" t="s">
        <v>272</v>
      </c>
      <c r="B252" s="33"/>
      <c r="C252" s="34">
        <v>802</v>
      </c>
      <c r="D252" s="34">
        <v>131</v>
      </c>
      <c r="E252" s="34">
        <v>2328</v>
      </c>
      <c r="F252" s="35">
        <v>0.40077319587628868</v>
      </c>
      <c r="G252" s="34">
        <v>821</v>
      </c>
      <c r="H252" s="34">
        <v>135</v>
      </c>
      <c r="I252" s="34">
        <v>2330</v>
      </c>
      <c r="J252" s="35">
        <v>0.41030042918454934</v>
      </c>
      <c r="K252" s="32" t="s">
        <v>272</v>
      </c>
      <c r="L252" s="33"/>
      <c r="M252" s="36">
        <f>SUM(M253:M260)</f>
        <v>822</v>
      </c>
      <c r="N252" s="36">
        <f>SUM(N253:N260)</f>
        <v>161</v>
      </c>
      <c r="O252" s="36">
        <f>SUM(O253:O260)</f>
        <v>2410</v>
      </c>
      <c r="P252" s="78">
        <f t="shared" si="5"/>
        <v>0.40788381742738589</v>
      </c>
    </row>
    <row r="253" spans="1:17" x14ac:dyDescent="0.3">
      <c r="A253" s="79" t="s">
        <v>273</v>
      </c>
      <c r="B253" s="37" t="s">
        <v>532</v>
      </c>
      <c r="C253" s="38">
        <v>79</v>
      </c>
      <c r="D253" s="38">
        <v>16</v>
      </c>
      <c r="E253" s="38">
        <v>212</v>
      </c>
      <c r="F253" s="39">
        <v>0.44811320754716982</v>
      </c>
      <c r="G253" s="38">
        <v>67</v>
      </c>
      <c r="H253" s="38">
        <v>17</v>
      </c>
      <c r="I253" s="38">
        <v>164</v>
      </c>
      <c r="J253" s="40">
        <v>0.51219512195121952</v>
      </c>
      <c r="K253" s="37" t="s">
        <v>273</v>
      </c>
      <c r="L253" s="37" t="s">
        <v>274</v>
      </c>
      <c r="M253" s="44">
        <v>77</v>
      </c>
      <c r="N253" s="44">
        <v>22</v>
      </c>
      <c r="O253" s="44">
        <v>172</v>
      </c>
      <c r="P253" s="80">
        <f t="shared" si="5"/>
        <v>0.57558139534883723</v>
      </c>
    </row>
    <row r="254" spans="1:17" x14ac:dyDescent="0.3">
      <c r="A254" s="79" t="s">
        <v>273</v>
      </c>
      <c r="B254" s="37" t="s">
        <v>275</v>
      </c>
      <c r="C254" s="38">
        <v>131</v>
      </c>
      <c r="D254" s="38">
        <v>28</v>
      </c>
      <c r="E254" s="38">
        <v>360</v>
      </c>
      <c r="F254" s="39">
        <v>0.44166666666666665</v>
      </c>
      <c r="G254" s="38">
        <v>144</v>
      </c>
      <c r="H254" s="38">
        <v>25</v>
      </c>
      <c r="I254" s="38">
        <v>370</v>
      </c>
      <c r="J254" s="40">
        <v>0.45675675675675675</v>
      </c>
      <c r="K254" s="37" t="s">
        <v>273</v>
      </c>
      <c r="L254" s="37" t="s">
        <v>275</v>
      </c>
      <c r="M254" s="44">
        <v>162</v>
      </c>
      <c r="N254" s="44">
        <v>28</v>
      </c>
      <c r="O254" s="44">
        <v>389</v>
      </c>
      <c r="P254" s="80">
        <f t="shared" si="5"/>
        <v>0.4884318766066838</v>
      </c>
    </row>
    <row r="255" spans="1:17" x14ac:dyDescent="0.3">
      <c r="A255" s="79" t="s">
        <v>273</v>
      </c>
      <c r="B255" s="37" t="s">
        <v>276</v>
      </c>
      <c r="C255" s="38">
        <v>145</v>
      </c>
      <c r="D255" s="38">
        <v>25</v>
      </c>
      <c r="E255" s="38">
        <v>596</v>
      </c>
      <c r="F255" s="39">
        <v>0.28523489932885904</v>
      </c>
      <c r="G255" s="38">
        <v>149</v>
      </c>
      <c r="H255" s="38">
        <v>27</v>
      </c>
      <c r="I255" s="38">
        <v>606</v>
      </c>
      <c r="J255" s="40">
        <v>0.29042904290429045</v>
      </c>
      <c r="K255" s="37" t="s">
        <v>273</v>
      </c>
      <c r="L255" s="37" t="s">
        <v>276</v>
      </c>
      <c r="M255" s="44">
        <v>150</v>
      </c>
      <c r="N255" s="44">
        <v>22</v>
      </c>
      <c r="O255" s="44">
        <v>617</v>
      </c>
      <c r="P255" s="80">
        <f t="shared" si="5"/>
        <v>0.27876823338735818</v>
      </c>
    </row>
    <row r="256" spans="1:17" x14ac:dyDescent="0.3">
      <c r="A256" s="79" t="s">
        <v>273</v>
      </c>
      <c r="B256" s="37" t="s">
        <v>277</v>
      </c>
      <c r="C256" s="38">
        <v>74</v>
      </c>
      <c r="D256" s="38">
        <v>13</v>
      </c>
      <c r="E256" s="38">
        <v>277</v>
      </c>
      <c r="F256" s="39">
        <v>0.3140794223826715</v>
      </c>
      <c r="G256" s="38">
        <v>75</v>
      </c>
      <c r="H256" s="38">
        <v>12</v>
      </c>
      <c r="I256" s="38">
        <v>269</v>
      </c>
      <c r="J256" s="40">
        <v>0.32342007434944237</v>
      </c>
      <c r="K256" s="37" t="s">
        <v>273</v>
      </c>
      <c r="L256" s="37" t="s">
        <v>277</v>
      </c>
      <c r="M256" s="44">
        <v>77</v>
      </c>
      <c r="N256" s="44">
        <v>19</v>
      </c>
      <c r="O256" s="44">
        <v>298</v>
      </c>
      <c r="P256" s="80">
        <f t="shared" si="5"/>
        <v>0.32214765100671139</v>
      </c>
    </row>
    <row r="257" spans="1:16" x14ac:dyDescent="0.3">
      <c r="A257" s="79" t="s">
        <v>273</v>
      </c>
      <c r="B257" s="37" t="s">
        <v>278</v>
      </c>
      <c r="C257" s="38">
        <v>60</v>
      </c>
      <c r="D257" s="38">
        <v>10</v>
      </c>
      <c r="E257" s="38">
        <v>136</v>
      </c>
      <c r="F257" s="39">
        <v>0.51470588235294112</v>
      </c>
      <c r="G257" s="38">
        <v>64</v>
      </c>
      <c r="H257" s="38">
        <v>8</v>
      </c>
      <c r="I257" s="38">
        <v>136</v>
      </c>
      <c r="J257" s="40">
        <v>0.52941176470588236</v>
      </c>
      <c r="K257" s="37" t="s">
        <v>273</v>
      </c>
      <c r="L257" s="37" t="s">
        <v>278</v>
      </c>
      <c r="M257" s="44">
        <v>68</v>
      </c>
      <c r="N257" s="44">
        <v>8</v>
      </c>
      <c r="O257" s="44">
        <v>120</v>
      </c>
      <c r="P257" s="80">
        <f t="shared" si="5"/>
        <v>0.6333333333333333</v>
      </c>
    </row>
    <row r="258" spans="1:16" x14ac:dyDescent="0.3">
      <c r="A258" s="79" t="s">
        <v>273</v>
      </c>
      <c r="B258" s="37" t="s">
        <v>279</v>
      </c>
      <c r="C258" s="38">
        <v>86</v>
      </c>
      <c r="D258" s="38">
        <v>13</v>
      </c>
      <c r="E258" s="38">
        <v>291</v>
      </c>
      <c r="F258" s="39">
        <v>0.34020618556701032</v>
      </c>
      <c r="G258" s="38">
        <v>97</v>
      </c>
      <c r="H258" s="38">
        <v>19</v>
      </c>
      <c r="I258" s="38">
        <v>321</v>
      </c>
      <c r="J258" s="40">
        <v>0.36137071651090341</v>
      </c>
      <c r="K258" s="37" t="s">
        <v>273</v>
      </c>
      <c r="L258" s="37" t="s">
        <v>279</v>
      </c>
      <c r="M258" s="44">
        <v>87</v>
      </c>
      <c r="N258" s="44">
        <v>22</v>
      </c>
      <c r="O258" s="44">
        <v>305</v>
      </c>
      <c r="P258" s="80">
        <f t="shared" si="5"/>
        <v>0.35737704918032787</v>
      </c>
    </row>
    <row r="259" spans="1:16" x14ac:dyDescent="0.3">
      <c r="A259" s="79" t="s">
        <v>273</v>
      </c>
      <c r="B259" s="37" t="s">
        <v>280</v>
      </c>
      <c r="C259" s="38">
        <v>88</v>
      </c>
      <c r="D259" s="38">
        <v>11</v>
      </c>
      <c r="E259" s="38">
        <v>164</v>
      </c>
      <c r="F259" s="39">
        <v>0.60365853658536583</v>
      </c>
      <c r="G259" s="38">
        <v>78</v>
      </c>
      <c r="H259" s="38">
        <v>9</v>
      </c>
      <c r="I259" s="38">
        <v>148</v>
      </c>
      <c r="J259" s="40">
        <v>0.58783783783783783</v>
      </c>
      <c r="K259" s="37" t="s">
        <v>273</v>
      </c>
      <c r="L259" s="37" t="s">
        <v>280</v>
      </c>
      <c r="M259" s="44">
        <v>75</v>
      </c>
      <c r="N259" s="44">
        <v>16</v>
      </c>
      <c r="O259" s="44">
        <v>185</v>
      </c>
      <c r="P259" s="80">
        <f t="shared" si="5"/>
        <v>0.49189189189189192</v>
      </c>
    </row>
    <row r="260" spans="1:16" x14ac:dyDescent="0.3">
      <c r="A260" s="79" t="s">
        <v>273</v>
      </c>
      <c r="B260" s="37" t="s">
        <v>281</v>
      </c>
      <c r="C260" s="38">
        <v>139</v>
      </c>
      <c r="D260" s="38">
        <v>15</v>
      </c>
      <c r="E260" s="38">
        <v>292</v>
      </c>
      <c r="F260" s="39">
        <v>0.5273972602739726</v>
      </c>
      <c r="G260" s="38">
        <v>147</v>
      </c>
      <c r="H260" s="38">
        <v>18</v>
      </c>
      <c r="I260" s="38">
        <v>316</v>
      </c>
      <c r="J260" s="40">
        <v>0.52215189873417722</v>
      </c>
      <c r="K260" s="37" t="s">
        <v>273</v>
      </c>
      <c r="L260" s="37" t="s">
        <v>281</v>
      </c>
      <c r="M260" s="44">
        <v>126</v>
      </c>
      <c r="N260" s="44">
        <v>24</v>
      </c>
      <c r="O260" s="44">
        <v>324</v>
      </c>
      <c r="P260" s="80">
        <f t="shared" si="5"/>
        <v>0.46296296296296297</v>
      </c>
    </row>
    <row r="261" spans="1:16" x14ac:dyDescent="0.3">
      <c r="A261" s="77" t="s">
        <v>282</v>
      </c>
      <c r="B261" s="33"/>
      <c r="C261" s="34">
        <v>81</v>
      </c>
      <c r="D261" s="34">
        <v>20</v>
      </c>
      <c r="E261" s="34">
        <v>142</v>
      </c>
      <c r="F261" s="35">
        <v>0.71126760563380287</v>
      </c>
      <c r="G261" s="34">
        <v>86</v>
      </c>
      <c r="H261" s="34">
        <v>12</v>
      </c>
      <c r="I261" s="34">
        <v>128</v>
      </c>
      <c r="J261" s="35">
        <v>0.765625</v>
      </c>
      <c r="K261" s="32" t="s">
        <v>283</v>
      </c>
      <c r="L261" s="33"/>
      <c r="M261" s="36">
        <f>SUM(M262)</f>
        <v>87</v>
      </c>
      <c r="N261" s="36">
        <f>SUM(N262)</f>
        <v>10</v>
      </c>
      <c r="O261" s="36">
        <f>SUM(O262)</f>
        <v>128</v>
      </c>
      <c r="P261" s="78">
        <f t="shared" si="5"/>
        <v>0.7578125</v>
      </c>
    </row>
    <row r="262" spans="1:16" x14ac:dyDescent="0.3">
      <c r="A262" s="79" t="s">
        <v>283</v>
      </c>
      <c r="B262" s="37" t="s">
        <v>284</v>
      </c>
      <c r="C262" s="38">
        <v>81</v>
      </c>
      <c r="D262" s="38">
        <v>20</v>
      </c>
      <c r="E262" s="38">
        <v>142</v>
      </c>
      <c r="F262" s="39">
        <v>0.71126760563380287</v>
      </c>
      <c r="G262" s="38">
        <v>86</v>
      </c>
      <c r="H262" s="38">
        <v>12</v>
      </c>
      <c r="I262" s="38">
        <v>128</v>
      </c>
      <c r="J262" s="40">
        <v>0.765625</v>
      </c>
      <c r="K262" s="37" t="s">
        <v>283</v>
      </c>
      <c r="L262" s="37" t="s">
        <v>284</v>
      </c>
      <c r="M262" s="44">
        <v>87</v>
      </c>
      <c r="N262" s="44">
        <v>10</v>
      </c>
      <c r="O262" s="44">
        <v>128</v>
      </c>
      <c r="P262" s="80">
        <f t="shared" si="5"/>
        <v>0.7578125</v>
      </c>
    </row>
    <row r="263" spans="1:16" x14ac:dyDescent="0.3">
      <c r="A263" s="77" t="s">
        <v>285</v>
      </c>
      <c r="B263" s="33"/>
      <c r="C263" s="34">
        <v>952</v>
      </c>
      <c r="D263" s="34">
        <v>232</v>
      </c>
      <c r="E263" s="34">
        <v>2453</v>
      </c>
      <c r="F263" s="35">
        <v>0.48267427639624949</v>
      </c>
      <c r="G263" s="34">
        <v>958</v>
      </c>
      <c r="H263" s="34">
        <v>223</v>
      </c>
      <c r="I263" s="34">
        <v>2411</v>
      </c>
      <c r="J263" s="35">
        <v>0.48983824139361259</v>
      </c>
      <c r="K263" s="32" t="s">
        <v>286</v>
      </c>
      <c r="L263" s="33"/>
      <c r="M263" s="52">
        <f>SUM(M264:M276)</f>
        <v>1010.0512</v>
      </c>
      <c r="N263" s="52">
        <f>SUM(N264:N276)</f>
        <v>217</v>
      </c>
      <c r="O263" s="52">
        <f>SUM(O264:O276)</f>
        <v>2257</v>
      </c>
      <c r="P263" s="78">
        <f t="shared" si="5"/>
        <v>0.5436646876384581</v>
      </c>
    </row>
    <row r="264" spans="1:16" x14ac:dyDescent="0.3">
      <c r="A264" s="79" t="s">
        <v>286</v>
      </c>
      <c r="B264" s="37" t="s">
        <v>731</v>
      </c>
      <c r="C264" s="38">
        <v>13</v>
      </c>
      <c r="D264" s="38">
        <v>0</v>
      </c>
      <c r="E264" s="38">
        <v>17</v>
      </c>
      <c r="F264" s="39">
        <v>0.76470588235294112</v>
      </c>
      <c r="G264" s="38">
        <v>15</v>
      </c>
      <c r="H264" s="38">
        <v>0</v>
      </c>
      <c r="I264" s="38">
        <v>19</v>
      </c>
      <c r="J264" s="40">
        <v>0.78947368421052633</v>
      </c>
      <c r="K264" s="37" t="s">
        <v>286</v>
      </c>
      <c r="L264" s="37" t="s">
        <v>287</v>
      </c>
      <c r="M264" s="44">
        <v>19</v>
      </c>
      <c r="N264" s="44">
        <v>0</v>
      </c>
      <c r="O264" s="44">
        <v>19</v>
      </c>
      <c r="P264" s="80">
        <f t="shared" si="5"/>
        <v>1</v>
      </c>
    </row>
    <row r="265" spans="1:16" x14ac:dyDescent="0.3">
      <c r="A265" s="79" t="s">
        <v>286</v>
      </c>
      <c r="B265" s="37" t="s">
        <v>732</v>
      </c>
      <c r="C265" s="38">
        <v>2</v>
      </c>
      <c r="D265" s="38">
        <v>4</v>
      </c>
      <c r="E265" s="38">
        <v>15</v>
      </c>
      <c r="F265" s="39">
        <v>0.4</v>
      </c>
      <c r="G265" s="38">
        <v>1</v>
      </c>
      <c r="H265" s="38">
        <v>2</v>
      </c>
      <c r="I265" s="38">
        <v>12</v>
      </c>
      <c r="J265" s="40">
        <v>0.25</v>
      </c>
      <c r="K265" s="37" t="s">
        <v>286</v>
      </c>
      <c r="L265" s="37" t="s">
        <v>288</v>
      </c>
      <c r="M265" s="44">
        <f>O265*0.7384</f>
        <v>13.2912</v>
      </c>
      <c r="N265" s="44">
        <v>0</v>
      </c>
      <c r="O265" s="44">
        <v>18</v>
      </c>
      <c r="P265" s="95">
        <f t="shared" ref="P265:P328" si="6">(M265+N265)/O265</f>
        <v>0.73839999999999995</v>
      </c>
    </row>
    <row r="266" spans="1:16" x14ac:dyDescent="0.3">
      <c r="A266" s="79" t="s">
        <v>286</v>
      </c>
      <c r="B266" s="37" t="s">
        <v>289</v>
      </c>
      <c r="C266" s="38">
        <v>144</v>
      </c>
      <c r="D266" s="38">
        <v>31</v>
      </c>
      <c r="E266" s="38">
        <v>329</v>
      </c>
      <c r="F266" s="39">
        <v>0.53191489361702127</v>
      </c>
      <c r="G266" s="38">
        <v>138</v>
      </c>
      <c r="H266" s="38">
        <v>29</v>
      </c>
      <c r="I266" s="38">
        <v>293</v>
      </c>
      <c r="J266" s="40">
        <v>0.56996587030716728</v>
      </c>
      <c r="K266" s="37" t="s">
        <v>286</v>
      </c>
      <c r="L266" s="37" t="s">
        <v>289</v>
      </c>
      <c r="M266" s="44">
        <v>162</v>
      </c>
      <c r="N266" s="44">
        <v>40</v>
      </c>
      <c r="O266" s="44">
        <v>343</v>
      </c>
      <c r="P266" s="80">
        <f t="shared" si="6"/>
        <v>0.58892128279883382</v>
      </c>
    </row>
    <row r="267" spans="1:16" x14ac:dyDescent="0.3">
      <c r="A267" s="79" t="s">
        <v>286</v>
      </c>
      <c r="B267" s="37" t="s">
        <v>733</v>
      </c>
      <c r="C267" s="38">
        <v>13</v>
      </c>
      <c r="D267" s="38">
        <v>3</v>
      </c>
      <c r="E267" s="38">
        <v>16</v>
      </c>
      <c r="F267" s="39">
        <v>1</v>
      </c>
      <c r="G267" s="38">
        <v>12</v>
      </c>
      <c r="H267" s="38">
        <v>0</v>
      </c>
      <c r="I267" s="38">
        <v>12</v>
      </c>
      <c r="J267" s="40">
        <v>1</v>
      </c>
      <c r="K267" s="37" t="s">
        <v>286</v>
      </c>
      <c r="L267" s="37" t="s">
        <v>290</v>
      </c>
      <c r="M267" s="44">
        <f>O267*0.64</f>
        <v>5.76</v>
      </c>
      <c r="N267" s="44">
        <v>0</v>
      </c>
      <c r="O267" s="44">
        <v>9</v>
      </c>
      <c r="P267" s="95">
        <f t="shared" si="6"/>
        <v>0.64</v>
      </c>
    </row>
    <row r="268" spans="1:16" x14ac:dyDescent="0.3">
      <c r="A268" s="79" t="s">
        <v>286</v>
      </c>
      <c r="B268" s="37" t="s">
        <v>291</v>
      </c>
      <c r="C268" s="38">
        <v>253</v>
      </c>
      <c r="D268" s="38">
        <v>49</v>
      </c>
      <c r="E268" s="38">
        <v>755</v>
      </c>
      <c r="F268" s="39">
        <v>0.4</v>
      </c>
      <c r="G268" s="38">
        <v>267</v>
      </c>
      <c r="H268" s="38">
        <v>57</v>
      </c>
      <c r="I268" s="38">
        <v>755</v>
      </c>
      <c r="J268" s="40">
        <v>0.4291390728476821</v>
      </c>
      <c r="K268" s="37" t="s">
        <v>286</v>
      </c>
      <c r="L268" s="37" t="s">
        <v>291</v>
      </c>
      <c r="M268" s="44">
        <v>301</v>
      </c>
      <c r="N268" s="44">
        <v>46</v>
      </c>
      <c r="O268" s="44">
        <v>660</v>
      </c>
      <c r="P268" s="80">
        <f t="shared" si="6"/>
        <v>0.52575757575757576</v>
      </c>
    </row>
    <row r="269" spans="1:16" x14ac:dyDescent="0.3">
      <c r="A269" s="79" t="s">
        <v>286</v>
      </c>
      <c r="B269" s="37" t="s">
        <v>292</v>
      </c>
      <c r="C269" s="38">
        <v>214</v>
      </c>
      <c r="D269" s="38">
        <v>39</v>
      </c>
      <c r="E269" s="38">
        <v>498</v>
      </c>
      <c r="F269" s="39">
        <v>0.50803212851405621</v>
      </c>
      <c r="G269" s="38">
        <v>206</v>
      </c>
      <c r="H269" s="38">
        <v>51</v>
      </c>
      <c r="I269" s="38">
        <v>486</v>
      </c>
      <c r="J269" s="40">
        <v>0.5288065843621399</v>
      </c>
      <c r="K269" s="37" t="s">
        <v>286</v>
      </c>
      <c r="L269" s="37" t="s">
        <v>292</v>
      </c>
      <c r="M269" s="44">
        <v>214</v>
      </c>
      <c r="N269" s="44">
        <v>43</v>
      </c>
      <c r="O269" s="44">
        <v>454</v>
      </c>
      <c r="P269" s="80">
        <f t="shared" si="6"/>
        <v>0.56607929515418498</v>
      </c>
    </row>
    <row r="270" spans="1:16" x14ac:dyDescent="0.3">
      <c r="A270" s="79" t="s">
        <v>286</v>
      </c>
      <c r="B270" s="37" t="s">
        <v>734</v>
      </c>
      <c r="C270" s="38">
        <v>8</v>
      </c>
      <c r="D270" s="38">
        <v>4</v>
      </c>
      <c r="E270" s="38">
        <v>14</v>
      </c>
      <c r="F270" s="39">
        <v>0.8571428571428571</v>
      </c>
      <c r="G270" s="38">
        <v>8</v>
      </c>
      <c r="H270" s="38">
        <v>0</v>
      </c>
      <c r="I270" s="38">
        <v>11</v>
      </c>
      <c r="J270" s="40">
        <v>0.72727272727272729</v>
      </c>
      <c r="K270" s="37" t="s">
        <v>286</v>
      </c>
      <c r="L270" s="37" t="s">
        <v>293</v>
      </c>
      <c r="M270" s="44">
        <v>13</v>
      </c>
      <c r="N270" s="44">
        <v>0</v>
      </c>
      <c r="O270" s="44">
        <v>13</v>
      </c>
      <c r="P270" s="80">
        <f t="shared" si="6"/>
        <v>1</v>
      </c>
    </row>
    <row r="271" spans="1:16" x14ac:dyDescent="0.3">
      <c r="A271" s="79" t="s">
        <v>286</v>
      </c>
      <c r="B271" s="37" t="s">
        <v>294</v>
      </c>
      <c r="C271" s="38">
        <v>125</v>
      </c>
      <c r="D271" s="38">
        <v>45</v>
      </c>
      <c r="E271" s="38">
        <v>242</v>
      </c>
      <c r="F271" s="39">
        <v>0.7024793388429752</v>
      </c>
      <c r="G271" s="38">
        <v>117</v>
      </c>
      <c r="H271" s="38">
        <v>46</v>
      </c>
      <c r="I271" s="38">
        <v>238</v>
      </c>
      <c r="J271" s="40">
        <v>0.68487394957983194</v>
      </c>
      <c r="K271" s="37" t="s">
        <v>286</v>
      </c>
      <c r="L271" s="37" t="s">
        <v>294</v>
      </c>
      <c r="M271" s="44">
        <v>111</v>
      </c>
      <c r="N271" s="44">
        <v>49</v>
      </c>
      <c r="O271" s="44">
        <v>227</v>
      </c>
      <c r="P271" s="80">
        <f t="shared" si="6"/>
        <v>0.70484581497797361</v>
      </c>
    </row>
    <row r="272" spans="1:16" x14ac:dyDescent="0.3">
      <c r="A272" s="79" t="s">
        <v>286</v>
      </c>
      <c r="B272" s="37" t="s">
        <v>76</v>
      </c>
      <c r="C272" s="38">
        <v>88</v>
      </c>
      <c r="D272" s="38">
        <v>22</v>
      </c>
      <c r="E272" s="38">
        <v>233</v>
      </c>
      <c r="F272" s="39">
        <v>0.47210300429184548</v>
      </c>
      <c r="G272" s="38">
        <v>88</v>
      </c>
      <c r="H272" s="38">
        <v>8</v>
      </c>
      <c r="I272" s="38">
        <v>232</v>
      </c>
      <c r="J272" s="40">
        <v>0.41379310344827586</v>
      </c>
      <c r="K272" s="37" t="s">
        <v>286</v>
      </c>
      <c r="L272" s="37" t="s">
        <v>76</v>
      </c>
      <c r="M272" s="44">
        <v>83</v>
      </c>
      <c r="N272" s="44">
        <v>13</v>
      </c>
      <c r="O272" s="44">
        <v>214</v>
      </c>
      <c r="P272" s="80">
        <f t="shared" si="6"/>
        <v>0.44859813084112149</v>
      </c>
    </row>
    <row r="273" spans="1:16" x14ac:dyDescent="0.3">
      <c r="A273" s="79" t="s">
        <v>286</v>
      </c>
      <c r="B273" s="37" t="s">
        <v>735</v>
      </c>
      <c r="C273" s="38">
        <v>29</v>
      </c>
      <c r="D273" s="38">
        <v>1</v>
      </c>
      <c r="E273" s="38">
        <v>36</v>
      </c>
      <c r="F273" s="39">
        <v>0.83333333333333337</v>
      </c>
      <c r="G273" s="38">
        <v>30</v>
      </c>
      <c r="H273" s="38">
        <v>0</v>
      </c>
      <c r="I273" s="38">
        <v>34</v>
      </c>
      <c r="J273" s="40">
        <v>0.88235294117647056</v>
      </c>
      <c r="K273" s="37" t="s">
        <v>286</v>
      </c>
      <c r="L273" s="37" t="s">
        <v>295</v>
      </c>
      <c r="M273" s="44">
        <v>26</v>
      </c>
      <c r="N273" s="44">
        <v>0</v>
      </c>
      <c r="O273" s="44">
        <v>26</v>
      </c>
      <c r="P273" s="80">
        <f t="shared" si="6"/>
        <v>1</v>
      </c>
    </row>
    <row r="274" spans="1:16" x14ac:dyDescent="0.3">
      <c r="A274" s="79" t="s">
        <v>286</v>
      </c>
      <c r="B274" s="37" t="s">
        <v>736</v>
      </c>
      <c r="C274" s="38">
        <v>19</v>
      </c>
      <c r="D274" s="38">
        <v>2</v>
      </c>
      <c r="E274" s="38">
        <v>35</v>
      </c>
      <c r="F274" s="39">
        <v>0.6</v>
      </c>
      <c r="G274" s="38">
        <v>31</v>
      </c>
      <c r="H274" s="38">
        <v>4</v>
      </c>
      <c r="I274" s="38">
        <v>43</v>
      </c>
      <c r="J274" s="40">
        <v>0.81395348837209303</v>
      </c>
      <c r="K274" s="37" t="s">
        <v>286</v>
      </c>
      <c r="L274" s="37" t="s">
        <v>296</v>
      </c>
      <c r="M274" s="44">
        <v>20</v>
      </c>
      <c r="N274" s="44">
        <v>0</v>
      </c>
      <c r="O274" s="44">
        <v>20</v>
      </c>
      <c r="P274" s="80">
        <f t="shared" si="6"/>
        <v>1</v>
      </c>
    </row>
    <row r="275" spans="1:16" x14ac:dyDescent="0.3">
      <c r="A275" s="79" t="s">
        <v>286</v>
      </c>
      <c r="B275" s="37" t="s">
        <v>297</v>
      </c>
      <c r="C275" s="38">
        <v>29</v>
      </c>
      <c r="D275" s="38">
        <v>32</v>
      </c>
      <c r="E275" s="38">
        <v>237</v>
      </c>
      <c r="F275" s="39">
        <v>0.25738396624472576</v>
      </c>
      <c r="G275" s="38">
        <v>34</v>
      </c>
      <c r="H275" s="38">
        <v>24</v>
      </c>
      <c r="I275" s="38">
        <v>254</v>
      </c>
      <c r="J275" s="40">
        <v>0.2283464566929134</v>
      </c>
      <c r="K275" s="37" t="s">
        <v>286</v>
      </c>
      <c r="L275" s="37" t="s">
        <v>297</v>
      </c>
      <c r="M275" s="44">
        <v>35</v>
      </c>
      <c r="N275" s="44">
        <v>26</v>
      </c>
      <c r="O275" s="44">
        <v>247</v>
      </c>
      <c r="P275" s="80">
        <f t="shared" si="6"/>
        <v>0.24696356275303644</v>
      </c>
    </row>
    <row r="276" spans="1:16" x14ac:dyDescent="0.3">
      <c r="A276" s="79" t="s">
        <v>286</v>
      </c>
      <c r="B276" s="37" t="s">
        <v>737</v>
      </c>
      <c r="C276" s="38">
        <v>15</v>
      </c>
      <c r="D276" s="38">
        <v>0</v>
      </c>
      <c r="E276" s="38">
        <v>26</v>
      </c>
      <c r="F276" s="39">
        <v>0.57692307692307687</v>
      </c>
      <c r="G276" s="38">
        <v>11</v>
      </c>
      <c r="H276" s="38">
        <v>2</v>
      </c>
      <c r="I276" s="38">
        <v>22</v>
      </c>
      <c r="J276" s="40">
        <v>0.59090909090909094</v>
      </c>
      <c r="K276" s="37" t="s">
        <v>286</v>
      </c>
      <c r="L276" s="37" t="s">
        <v>298</v>
      </c>
      <c r="M276" s="44">
        <v>7</v>
      </c>
      <c r="N276" s="44">
        <v>0</v>
      </c>
      <c r="O276" s="44">
        <v>7</v>
      </c>
      <c r="P276" s="80">
        <f t="shared" si="6"/>
        <v>1</v>
      </c>
    </row>
    <row r="277" spans="1:16" x14ac:dyDescent="0.3">
      <c r="A277" s="77" t="s">
        <v>299</v>
      </c>
      <c r="B277" s="33"/>
      <c r="C277" s="34">
        <v>223</v>
      </c>
      <c r="D277" s="34">
        <v>38</v>
      </c>
      <c r="E277" s="34">
        <v>348</v>
      </c>
      <c r="F277" s="35">
        <v>0.75</v>
      </c>
      <c r="G277" s="34">
        <v>223</v>
      </c>
      <c r="H277" s="34">
        <v>36</v>
      </c>
      <c r="I277" s="34">
        <v>341</v>
      </c>
      <c r="J277" s="35">
        <v>0.7595307917888563</v>
      </c>
      <c r="K277" s="32" t="s">
        <v>299</v>
      </c>
      <c r="L277" s="33"/>
      <c r="M277" s="36">
        <f>SUM(M278:M286)</f>
        <v>343.06540000000001</v>
      </c>
      <c r="N277" s="36">
        <f>SUM(N278:N286)</f>
        <v>0</v>
      </c>
      <c r="O277" s="36">
        <f>SUM(O278:O286)</f>
        <v>357</v>
      </c>
      <c r="P277" s="78">
        <f t="shared" si="6"/>
        <v>0.9609675070028012</v>
      </c>
    </row>
    <row r="278" spans="1:16" x14ac:dyDescent="0.3">
      <c r="A278" s="79" t="s">
        <v>300</v>
      </c>
      <c r="B278" s="37" t="s">
        <v>577</v>
      </c>
      <c r="C278" s="38">
        <v>25</v>
      </c>
      <c r="D278" s="38">
        <v>11</v>
      </c>
      <c r="E278" s="38">
        <v>63</v>
      </c>
      <c r="F278" s="39">
        <v>0.5714285714285714</v>
      </c>
      <c r="G278" s="38">
        <v>23</v>
      </c>
      <c r="H278" s="38">
        <v>8</v>
      </c>
      <c r="I278" s="38">
        <v>59</v>
      </c>
      <c r="J278" s="40">
        <v>0.52542372881355937</v>
      </c>
      <c r="K278" s="37" t="s">
        <v>300</v>
      </c>
      <c r="L278" s="37" t="s">
        <v>301</v>
      </c>
      <c r="M278" s="44">
        <f>O278*0.8157</f>
        <v>41.600699999999996</v>
      </c>
      <c r="N278" s="44">
        <v>0</v>
      </c>
      <c r="O278" s="44">
        <v>51</v>
      </c>
      <c r="P278" s="95">
        <f t="shared" si="6"/>
        <v>0.81569999999999998</v>
      </c>
    </row>
    <row r="279" spans="1:16" x14ac:dyDescent="0.3">
      <c r="A279" s="79" t="s">
        <v>300</v>
      </c>
      <c r="B279" s="37" t="s">
        <v>578</v>
      </c>
      <c r="C279" s="38">
        <v>28</v>
      </c>
      <c r="D279" s="38">
        <v>9</v>
      </c>
      <c r="E279" s="38">
        <v>66</v>
      </c>
      <c r="F279" s="39">
        <v>0.56060606060606055</v>
      </c>
      <c r="G279" s="38">
        <v>31</v>
      </c>
      <c r="H279" s="38">
        <v>9</v>
      </c>
      <c r="I279" s="38">
        <v>71</v>
      </c>
      <c r="J279" s="40">
        <v>0.56338028169014087</v>
      </c>
      <c r="K279" s="37" t="s">
        <v>300</v>
      </c>
      <c r="L279" s="37" t="s">
        <v>302</v>
      </c>
      <c r="M279" s="44">
        <f>O279*0.9411</f>
        <v>72.464700000000008</v>
      </c>
      <c r="N279" s="44">
        <v>0</v>
      </c>
      <c r="O279" s="44">
        <v>77</v>
      </c>
      <c r="P279" s="95">
        <f t="shared" si="6"/>
        <v>0.94110000000000005</v>
      </c>
    </row>
    <row r="280" spans="1:16" x14ac:dyDescent="0.3">
      <c r="A280" s="79" t="s">
        <v>300</v>
      </c>
      <c r="B280" s="37" t="s">
        <v>579</v>
      </c>
      <c r="C280" s="38">
        <v>23</v>
      </c>
      <c r="D280" s="38">
        <v>0</v>
      </c>
      <c r="E280" s="38">
        <v>32</v>
      </c>
      <c r="F280" s="39">
        <v>0.71875</v>
      </c>
      <c r="G280" s="38">
        <v>18</v>
      </c>
      <c r="H280" s="38">
        <v>0</v>
      </c>
      <c r="I280" s="38">
        <v>24</v>
      </c>
      <c r="J280" s="40">
        <v>0.75</v>
      </c>
      <c r="K280" s="37" t="s">
        <v>300</v>
      </c>
      <c r="L280" s="37" t="s">
        <v>303</v>
      </c>
      <c r="M280" s="44">
        <v>18</v>
      </c>
      <c r="N280" s="44">
        <v>0</v>
      </c>
      <c r="O280" s="44">
        <v>18</v>
      </c>
      <c r="P280" s="80">
        <f t="shared" si="6"/>
        <v>1</v>
      </c>
    </row>
    <row r="281" spans="1:16" x14ac:dyDescent="0.3">
      <c r="A281" s="79" t="s">
        <v>300</v>
      </c>
      <c r="B281" s="37" t="s">
        <v>580</v>
      </c>
      <c r="C281" s="38">
        <v>46</v>
      </c>
      <c r="D281" s="38">
        <v>10</v>
      </c>
      <c r="E281" s="38">
        <v>61</v>
      </c>
      <c r="F281" s="39">
        <v>0.91803278688524592</v>
      </c>
      <c r="G281" s="38">
        <v>47</v>
      </c>
      <c r="H281" s="38">
        <v>9</v>
      </c>
      <c r="I281" s="38">
        <v>62</v>
      </c>
      <c r="J281" s="40">
        <v>0.90322580645161288</v>
      </c>
      <c r="K281" s="37" t="s">
        <v>300</v>
      </c>
      <c r="L281" s="37" t="s">
        <v>304</v>
      </c>
      <c r="M281" s="44">
        <v>62</v>
      </c>
      <c r="N281" s="44">
        <v>0</v>
      </c>
      <c r="O281" s="44">
        <v>62</v>
      </c>
      <c r="P281" s="80">
        <f t="shared" si="6"/>
        <v>1</v>
      </c>
    </row>
    <row r="282" spans="1:16" x14ac:dyDescent="0.3">
      <c r="A282" s="79" t="s">
        <v>300</v>
      </c>
      <c r="B282" s="37" t="s">
        <v>581</v>
      </c>
      <c r="C282" s="38">
        <v>9</v>
      </c>
      <c r="D282" s="38">
        <v>1</v>
      </c>
      <c r="E282" s="38">
        <v>10</v>
      </c>
      <c r="F282" s="39">
        <v>1</v>
      </c>
      <c r="G282" s="38">
        <v>8</v>
      </c>
      <c r="H282" s="38">
        <v>1</v>
      </c>
      <c r="I282" s="38">
        <v>9</v>
      </c>
      <c r="J282" s="40">
        <v>1</v>
      </c>
      <c r="K282" s="37" t="s">
        <v>300</v>
      </c>
      <c r="L282" s="37" t="s">
        <v>305</v>
      </c>
      <c r="M282" s="44">
        <v>14</v>
      </c>
      <c r="N282" s="44">
        <v>0</v>
      </c>
      <c r="O282" s="44">
        <v>14</v>
      </c>
      <c r="P282" s="80">
        <f t="shared" si="6"/>
        <v>1</v>
      </c>
    </row>
    <row r="283" spans="1:16" x14ac:dyDescent="0.3">
      <c r="A283" s="79" t="s">
        <v>300</v>
      </c>
      <c r="B283" s="37" t="s">
        <v>582</v>
      </c>
      <c r="C283" s="38">
        <v>12</v>
      </c>
      <c r="D283" s="38">
        <v>2</v>
      </c>
      <c r="E283" s="38">
        <v>14</v>
      </c>
      <c r="F283" s="39">
        <v>1</v>
      </c>
      <c r="G283" s="38">
        <v>16</v>
      </c>
      <c r="H283" s="38">
        <v>3</v>
      </c>
      <c r="I283" s="38">
        <v>19</v>
      </c>
      <c r="J283" s="40">
        <v>1</v>
      </c>
      <c r="K283" s="37" t="s">
        <v>300</v>
      </c>
      <c r="L283" s="37" t="s">
        <v>306</v>
      </c>
      <c r="M283" s="44">
        <v>17</v>
      </c>
      <c r="N283" s="44">
        <v>0</v>
      </c>
      <c r="O283" s="44">
        <v>17</v>
      </c>
      <c r="P283" s="80">
        <f t="shared" si="6"/>
        <v>1</v>
      </c>
    </row>
    <row r="284" spans="1:16" x14ac:dyDescent="0.3">
      <c r="A284" s="79" t="s">
        <v>300</v>
      </c>
      <c r="B284" s="37" t="s">
        <v>583</v>
      </c>
      <c r="C284" s="38">
        <v>22</v>
      </c>
      <c r="D284" s="38">
        <v>0</v>
      </c>
      <c r="E284" s="38">
        <v>27</v>
      </c>
      <c r="F284" s="39">
        <v>0.81481481481481477</v>
      </c>
      <c r="G284" s="38">
        <v>16</v>
      </c>
      <c r="H284" s="38">
        <v>0</v>
      </c>
      <c r="I284" s="38">
        <v>18</v>
      </c>
      <c r="J284" s="40">
        <v>0.88888888888888884</v>
      </c>
      <c r="K284" s="37" t="s">
        <v>300</v>
      </c>
      <c r="L284" s="37" t="s">
        <v>307</v>
      </c>
      <c r="M284" s="44">
        <v>22</v>
      </c>
      <c r="N284" s="44">
        <v>0</v>
      </c>
      <c r="O284" s="44">
        <v>22</v>
      </c>
      <c r="P284" s="80">
        <f t="shared" si="6"/>
        <v>1</v>
      </c>
    </row>
    <row r="285" spans="1:16" x14ac:dyDescent="0.3">
      <c r="A285" s="79" t="s">
        <v>300</v>
      </c>
      <c r="B285" s="37" t="s">
        <v>584</v>
      </c>
      <c r="C285" s="38">
        <v>35</v>
      </c>
      <c r="D285" s="38">
        <v>0</v>
      </c>
      <c r="E285" s="38">
        <v>43</v>
      </c>
      <c r="F285" s="39">
        <v>0.81395348837209303</v>
      </c>
      <c r="G285" s="38">
        <v>40</v>
      </c>
      <c r="H285" s="38">
        <v>0</v>
      </c>
      <c r="I285" s="38">
        <v>46</v>
      </c>
      <c r="J285" s="40">
        <v>0.86956521739130432</v>
      </c>
      <c r="K285" s="37" t="s">
        <v>300</v>
      </c>
      <c r="L285" s="37" t="s">
        <v>308</v>
      </c>
      <c r="M285" s="44">
        <v>49</v>
      </c>
      <c r="N285" s="44">
        <v>0</v>
      </c>
      <c r="O285" s="44">
        <v>49</v>
      </c>
      <c r="P285" s="80">
        <f t="shared" si="6"/>
        <v>1</v>
      </c>
    </row>
    <row r="286" spans="1:16" x14ac:dyDescent="0.3">
      <c r="A286" s="79" t="s">
        <v>300</v>
      </c>
      <c r="B286" s="37" t="s">
        <v>585</v>
      </c>
      <c r="C286" s="38">
        <v>23</v>
      </c>
      <c r="D286" s="38">
        <v>5</v>
      </c>
      <c r="E286" s="38">
        <v>32</v>
      </c>
      <c r="F286" s="39">
        <v>0.875</v>
      </c>
      <c r="G286" s="38">
        <v>24</v>
      </c>
      <c r="H286" s="38">
        <v>6</v>
      </c>
      <c r="I286" s="38">
        <v>33</v>
      </c>
      <c r="J286" s="40">
        <v>0.90909090909090906</v>
      </c>
      <c r="K286" s="37" t="s">
        <v>300</v>
      </c>
      <c r="L286" s="37" t="s">
        <v>309</v>
      </c>
      <c r="M286" s="44">
        <v>47</v>
      </c>
      <c r="N286" s="44">
        <v>0</v>
      </c>
      <c r="O286" s="44">
        <v>47</v>
      </c>
      <c r="P286" s="80">
        <f t="shared" si="6"/>
        <v>1</v>
      </c>
    </row>
    <row r="287" spans="1:16" x14ac:dyDescent="0.3">
      <c r="A287" s="77" t="s">
        <v>310</v>
      </c>
      <c r="B287" s="33"/>
      <c r="C287" s="34">
        <v>220</v>
      </c>
      <c r="D287" s="34">
        <v>13</v>
      </c>
      <c r="E287" s="34">
        <v>369</v>
      </c>
      <c r="F287" s="35">
        <v>0.63143631436314362</v>
      </c>
      <c r="G287" s="34">
        <v>272</v>
      </c>
      <c r="H287" s="34">
        <v>42</v>
      </c>
      <c r="I287" s="34">
        <v>448</v>
      </c>
      <c r="J287" s="35">
        <v>0.7008928571428571</v>
      </c>
      <c r="K287" s="32" t="s">
        <v>310</v>
      </c>
      <c r="L287" s="33"/>
      <c r="M287" s="36">
        <f>SUM(M288:M299)</f>
        <v>289.14699999999999</v>
      </c>
      <c r="N287" s="36">
        <f>SUM(N289:N299)</f>
        <v>0</v>
      </c>
      <c r="O287" s="36">
        <f>SUM(O289:O299)</f>
        <v>341</v>
      </c>
      <c r="P287" s="96">
        <f t="shared" si="6"/>
        <v>0.8479384164222874</v>
      </c>
    </row>
    <row r="288" spans="1:16" x14ac:dyDescent="0.3">
      <c r="A288" s="83" t="s">
        <v>311</v>
      </c>
      <c r="B288" s="53" t="s">
        <v>738</v>
      </c>
      <c r="C288" s="54"/>
      <c r="D288" s="54"/>
      <c r="E288" s="54"/>
      <c r="F288" s="55"/>
      <c r="G288" s="54"/>
      <c r="H288" s="54"/>
      <c r="I288" s="54"/>
      <c r="J288" s="55"/>
      <c r="K288" s="53" t="s">
        <v>311</v>
      </c>
      <c r="L288" s="53" t="s">
        <v>529</v>
      </c>
      <c r="M288" s="56">
        <v>14</v>
      </c>
      <c r="N288" s="56">
        <v>0</v>
      </c>
      <c r="O288" s="56">
        <v>14</v>
      </c>
      <c r="P288" s="80">
        <f t="shared" si="6"/>
        <v>1</v>
      </c>
    </row>
    <row r="289" spans="1:20" x14ac:dyDescent="0.3">
      <c r="A289" s="79" t="s">
        <v>311</v>
      </c>
      <c r="B289" s="37" t="s">
        <v>739</v>
      </c>
      <c r="C289" s="38">
        <v>4</v>
      </c>
      <c r="D289" s="38">
        <v>0</v>
      </c>
      <c r="E289" s="38">
        <v>12</v>
      </c>
      <c r="F289" s="39">
        <v>0.33333333333333331</v>
      </c>
      <c r="G289" s="38">
        <v>5</v>
      </c>
      <c r="H289" s="38">
        <v>0</v>
      </c>
      <c r="I289" s="38">
        <v>13</v>
      </c>
      <c r="J289" s="40">
        <v>0.38461538461538464</v>
      </c>
      <c r="K289" s="37" t="s">
        <v>311</v>
      </c>
      <c r="L289" s="37" t="s">
        <v>313</v>
      </c>
      <c r="M289" s="44">
        <f>O289*0.96</f>
        <v>12.48</v>
      </c>
      <c r="N289" s="44">
        <v>0</v>
      </c>
      <c r="O289" s="44">
        <v>13</v>
      </c>
      <c r="P289" s="95">
        <f t="shared" si="6"/>
        <v>0.96000000000000008</v>
      </c>
    </row>
    <row r="290" spans="1:20" x14ac:dyDescent="0.3">
      <c r="A290" s="79" t="s">
        <v>311</v>
      </c>
      <c r="B290" s="37" t="s">
        <v>740</v>
      </c>
      <c r="C290" s="38">
        <v>15</v>
      </c>
      <c r="D290" s="38">
        <v>0</v>
      </c>
      <c r="E290" s="38">
        <v>30</v>
      </c>
      <c r="F290" s="39">
        <v>0.5</v>
      </c>
      <c r="G290" s="38">
        <v>16</v>
      </c>
      <c r="H290" s="38">
        <v>0</v>
      </c>
      <c r="I290" s="38">
        <v>22</v>
      </c>
      <c r="J290" s="40">
        <v>0.72727272727272729</v>
      </c>
      <c r="K290" s="37" t="s">
        <v>311</v>
      </c>
      <c r="L290" s="37" t="s">
        <v>314</v>
      </c>
      <c r="M290" s="44">
        <f>O290*0.8347</f>
        <v>14.1899</v>
      </c>
      <c r="N290" s="44">
        <v>0</v>
      </c>
      <c r="O290" s="44">
        <v>17</v>
      </c>
      <c r="P290" s="95">
        <f t="shared" si="6"/>
        <v>0.8347</v>
      </c>
    </row>
    <row r="291" spans="1:20" x14ac:dyDescent="0.3">
      <c r="A291" s="79" t="s">
        <v>311</v>
      </c>
      <c r="B291" s="37" t="s">
        <v>741</v>
      </c>
      <c r="C291" s="38">
        <v>3</v>
      </c>
      <c r="D291" s="38">
        <v>4</v>
      </c>
      <c r="E291" s="38">
        <v>12</v>
      </c>
      <c r="F291" s="39">
        <v>0.58333333333333337</v>
      </c>
      <c r="G291" s="38">
        <v>8</v>
      </c>
      <c r="H291" s="38">
        <v>8</v>
      </c>
      <c r="I291" s="38">
        <v>33</v>
      </c>
      <c r="J291" s="40">
        <v>0.48484848484848486</v>
      </c>
      <c r="K291" s="37" t="s">
        <v>311</v>
      </c>
      <c r="L291" s="37" t="s">
        <v>316</v>
      </c>
      <c r="M291" s="44">
        <v>16</v>
      </c>
      <c r="N291" s="44">
        <v>0</v>
      </c>
      <c r="O291" s="44">
        <v>19</v>
      </c>
      <c r="P291" s="95">
        <f t="shared" si="6"/>
        <v>0.84210526315789469</v>
      </c>
    </row>
    <row r="292" spans="1:20" x14ac:dyDescent="0.3">
      <c r="A292" s="79" t="s">
        <v>311</v>
      </c>
      <c r="B292" s="37" t="s">
        <v>742</v>
      </c>
      <c r="C292" s="38">
        <v>16</v>
      </c>
      <c r="D292" s="38">
        <v>0</v>
      </c>
      <c r="E292" s="38">
        <v>28</v>
      </c>
      <c r="F292" s="39">
        <v>0.5714285714285714</v>
      </c>
      <c r="G292" s="38">
        <v>27</v>
      </c>
      <c r="H292" s="38">
        <v>2</v>
      </c>
      <c r="I292" s="38">
        <v>37</v>
      </c>
      <c r="J292" s="40">
        <v>0.78378378378378377</v>
      </c>
      <c r="K292" s="37" t="s">
        <v>311</v>
      </c>
      <c r="L292" s="37" t="s">
        <v>317</v>
      </c>
      <c r="M292" s="44">
        <v>36</v>
      </c>
      <c r="N292" s="44">
        <v>0</v>
      </c>
      <c r="O292" s="44">
        <v>36</v>
      </c>
      <c r="P292" s="80">
        <f t="shared" si="6"/>
        <v>1</v>
      </c>
    </row>
    <row r="293" spans="1:20" s="57" customFormat="1" x14ac:dyDescent="0.3">
      <c r="A293" s="79" t="s">
        <v>311</v>
      </c>
      <c r="B293" s="37" t="s">
        <v>743</v>
      </c>
      <c r="C293" s="38">
        <v>26</v>
      </c>
      <c r="D293" s="38">
        <v>0</v>
      </c>
      <c r="E293" s="38">
        <v>26</v>
      </c>
      <c r="F293" s="39">
        <v>1</v>
      </c>
      <c r="G293" s="38">
        <v>27</v>
      </c>
      <c r="H293" s="38">
        <v>2</v>
      </c>
      <c r="I293" s="38">
        <v>34</v>
      </c>
      <c r="J293" s="40">
        <v>0.8529411764705882</v>
      </c>
      <c r="K293" s="37" t="s">
        <v>311</v>
      </c>
      <c r="L293" s="37" t="s">
        <v>318</v>
      </c>
      <c r="M293" s="44">
        <v>24</v>
      </c>
      <c r="N293" s="44">
        <v>0</v>
      </c>
      <c r="O293" s="44">
        <v>24</v>
      </c>
      <c r="P293" s="80">
        <f t="shared" si="6"/>
        <v>1</v>
      </c>
      <c r="R293" s="58"/>
      <c r="T293" s="58"/>
    </row>
    <row r="294" spans="1:20" x14ac:dyDescent="0.3">
      <c r="A294" s="79" t="s">
        <v>311</v>
      </c>
      <c r="B294" s="37" t="s">
        <v>744</v>
      </c>
      <c r="C294" s="38">
        <v>17</v>
      </c>
      <c r="D294" s="38">
        <v>0</v>
      </c>
      <c r="E294" s="38">
        <v>34</v>
      </c>
      <c r="F294" s="39">
        <v>0.5</v>
      </c>
      <c r="G294" s="38">
        <v>20</v>
      </c>
      <c r="H294" s="38">
        <v>2</v>
      </c>
      <c r="I294" s="38">
        <v>37</v>
      </c>
      <c r="J294" s="40">
        <v>0.59459459459459463</v>
      </c>
      <c r="K294" s="37" t="s">
        <v>311</v>
      </c>
      <c r="L294" s="37" t="s">
        <v>319</v>
      </c>
      <c r="M294" s="44">
        <f>O294*0.6589</f>
        <v>17.790300000000002</v>
      </c>
      <c r="N294" s="44">
        <v>0</v>
      </c>
      <c r="O294" s="44">
        <v>27</v>
      </c>
      <c r="P294" s="95">
        <f t="shared" si="6"/>
        <v>0.65890000000000004</v>
      </c>
    </row>
    <row r="295" spans="1:20" x14ac:dyDescent="0.3">
      <c r="A295" s="79" t="s">
        <v>311</v>
      </c>
      <c r="B295" s="37" t="s">
        <v>745</v>
      </c>
      <c r="C295" s="38">
        <v>50</v>
      </c>
      <c r="D295" s="38">
        <v>2</v>
      </c>
      <c r="E295" s="38">
        <v>78</v>
      </c>
      <c r="F295" s="39">
        <v>0.66666666666666663</v>
      </c>
      <c r="G295" s="38">
        <v>63</v>
      </c>
      <c r="H295" s="38">
        <v>4</v>
      </c>
      <c r="I295" s="38">
        <v>84</v>
      </c>
      <c r="J295" s="40">
        <v>0.79761904761904767</v>
      </c>
      <c r="K295" s="37" t="s">
        <v>311</v>
      </c>
      <c r="L295" s="37" t="s">
        <v>320</v>
      </c>
      <c r="M295" s="44">
        <v>67</v>
      </c>
      <c r="N295" s="44">
        <v>0</v>
      </c>
      <c r="O295" s="44">
        <v>67</v>
      </c>
      <c r="P295" s="80">
        <f t="shared" si="6"/>
        <v>1</v>
      </c>
    </row>
    <row r="296" spans="1:20" x14ac:dyDescent="0.3">
      <c r="A296" s="79" t="s">
        <v>311</v>
      </c>
      <c r="B296" s="37" t="s">
        <v>746</v>
      </c>
      <c r="C296" s="38">
        <v>36</v>
      </c>
      <c r="D296" s="38">
        <v>0</v>
      </c>
      <c r="E296" s="38">
        <v>37</v>
      </c>
      <c r="F296" s="39">
        <v>0.97297297297297303</v>
      </c>
      <c r="G296" s="38">
        <v>37</v>
      </c>
      <c r="H296" s="38">
        <v>0</v>
      </c>
      <c r="I296" s="38">
        <v>43</v>
      </c>
      <c r="J296" s="40">
        <v>0.86046511627906974</v>
      </c>
      <c r="K296" s="37" t="s">
        <v>311</v>
      </c>
      <c r="L296" s="37" t="s">
        <v>321</v>
      </c>
      <c r="M296" s="44">
        <v>30</v>
      </c>
      <c r="N296" s="44">
        <v>0</v>
      </c>
      <c r="O296" s="44">
        <v>30</v>
      </c>
      <c r="P296" s="80">
        <f t="shared" si="6"/>
        <v>1</v>
      </c>
    </row>
    <row r="297" spans="1:20" x14ac:dyDescent="0.3">
      <c r="A297" s="79" t="s">
        <v>311</v>
      </c>
      <c r="B297" s="37" t="s">
        <v>747</v>
      </c>
      <c r="C297" s="38">
        <v>19</v>
      </c>
      <c r="D297" s="38">
        <v>0</v>
      </c>
      <c r="E297" s="38">
        <v>29</v>
      </c>
      <c r="F297" s="39">
        <v>0.65517241379310343</v>
      </c>
      <c r="G297" s="38">
        <v>25</v>
      </c>
      <c r="H297" s="38">
        <v>0</v>
      </c>
      <c r="I297" s="38">
        <v>34</v>
      </c>
      <c r="J297" s="40">
        <v>0.73529411764705888</v>
      </c>
      <c r="K297" s="37" t="s">
        <v>311</v>
      </c>
      <c r="L297" s="37" t="s">
        <v>322</v>
      </c>
      <c r="M297" s="44">
        <v>23</v>
      </c>
      <c r="N297" s="44">
        <v>0</v>
      </c>
      <c r="O297" s="44">
        <v>23</v>
      </c>
      <c r="P297" s="80">
        <f t="shared" si="6"/>
        <v>1</v>
      </c>
    </row>
    <row r="298" spans="1:20" x14ac:dyDescent="0.3">
      <c r="A298" s="79" t="s">
        <v>311</v>
      </c>
      <c r="B298" s="37" t="s">
        <v>748</v>
      </c>
      <c r="C298" s="38">
        <v>10</v>
      </c>
      <c r="D298" s="38">
        <v>3</v>
      </c>
      <c r="E298" s="38">
        <v>13</v>
      </c>
      <c r="F298" s="39">
        <v>1</v>
      </c>
      <c r="G298" s="38">
        <v>11</v>
      </c>
      <c r="H298" s="38">
        <v>5</v>
      </c>
      <c r="I298" s="38">
        <v>19</v>
      </c>
      <c r="J298" s="40">
        <v>0.84210526315789469</v>
      </c>
      <c r="K298" s="37" t="s">
        <v>311</v>
      </c>
      <c r="L298" s="37" t="s">
        <v>323</v>
      </c>
      <c r="M298" s="44">
        <f>O298*0.64</f>
        <v>10.88</v>
      </c>
      <c r="N298" s="44">
        <v>0</v>
      </c>
      <c r="O298" s="44">
        <v>17</v>
      </c>
      <c r="P298" s="95">
        <f t="shared" si="6"/>
        <v>0.64</v>
      </c>
    </row>
    <row r="299" spans="1:20" x14ac:dyDescent="0.3">
      <c r="A299" s="79" t="s">
        <v>311</v>
      </c>
      <c r="B299" s="37" t="s">
        <v>749</v>
      </c>
      <c r="C299" s="38">
        <v>17</v>
      </c>
      <c r="D299" s="38">
        <v>1</v>
      </c>
      <c r="E299" s="38">
        <v>40</v>
      </c>
      <c r="F299" s="39">
        <v>0.45</v>
      </c>
      <c r="G299" s="38">
        <v>21</v>
      </c>
      <c r="H299" s="38">
        <v>4</v>
      </c>
      <c r="I299" s="38">
        <v>50</v>
      </c>
      <c r="J299" s="40">
        <v>0.5</v>
      </c>
      <c r="K299" s="37" t="s">
        <v>311</v>
      </c>
      <c r="L299" s="37" t="s">
        <v>324</v>
      </c>
      <c r="M299" s="44">
        <f>O299*0.3501</f>
        <v>23.806800000000003</v>
      </c>
      <c r="N299" s="44">
        <v>0</v>
      </c>
      <c r="O299" s="44">
        <v>68</v>
      </c>
      <c r="P299" s="95">
        <f t="shared" si="6"/>
        <v>0.35010000000000002</v>
      </c>
    </row>
    <row r="300" spans="1:20" x14ac:dyDescent="0.3">
      <c r="A300" s="77" t="s">
        <v>325</v>
      </c>
      <c r="B300" s="33"/>
      <c r="C300" s="34">
        <v>2861</v>
      </c>
      <c r="D300" s="34">
        <v>290</v>
      </c>
      <c r="E300" s="34">
        <v>4135</v>
      </c>
      <c r="F300" s="35">
        <v>0.76203143893591296</v>
      </c>
      <c r="G300" s="34">
        <v>2939</v>
      </c>
      <c r="H300" s="34">
        <v>260</v>
      </c>
      <c r="I300" s="34">
        <v>4128</v>
      </c>
      <c r="J300" s="35">
        <v>0.77495155038759689</v>
      </c>
      <c r="K300" s="32" t="s">
        <v>325</v>
      </c>
      <c r="L300" s="33"/>
      <c r="M300" s="36">
        <f>SUM(M301:M327)</f>
        <v>3889.2434000000003</v>
      </c>
      <c r="N300" s="36">
        <f>SUM(N301:N327)</f>
        <v>0</v>
      </c>
      <c r="O300" s="36">
        <f>SUM(O301:O327)</f>
        <v>4203</v>
      </c>
      <c r="P300" s="96">
        <f t="shared" si="6"/>
        <v>0.92534936949797775</v>
      </c>
    </row>
    <row r="301" spans="1:20" x14ac:dyDescent="0.3">
      <c r="A301" s="79" t="s">
        <v>326</v>
      </c>
      <c r="B301" s="37" t="s">
        <v>586</v>
      </c>
      <c r="C301" s="38">
        <v>74</v>
      </c>
      <c r="D301" s="38">
        <v>2</v>
      </c>
      <c r="E301" s="38">
        <v>87</v>
      </c>
      <c r="F301" s="39">
        <v>0.87356321839080464</v>
      </c>
      <c r="G301" s="38">
        <v>70</v>
      </c>
      <c r="H301" s="38">
        <v>1</v>
      </c>
      <c r="I301" s="38">
        <v>80</v>
      </c>
      <c r="J301" s="40">
        <v>0.88749999999999996</v>
      </c>
      <c r="K301" s="37" t="s">
        <v>326</v>
      </c>
      <c r="L301" s="37" t="s">
        <v>327</v>
      </c>
      <c r="M301" s="44">
        <v>104</v>
      </c>
      <c r="N301" s="44">
        <v>0</v>
      </c>
      <c r="O301" s="44">
        <v>104</v>
      </c>
      <c r="P301" s="80">
        <f t="shared" si="6"/>
        <v>1</v>
      </c>
    </row>
    <row r="302" spans="1:20" x14ac:dyDescent="0.3">
      <c r="A302" s="79" t="s">
        <v>326</v>
      </c>
      <c r="B302" s="37" t="s">
        <v>587</v>
      </c>
      <c r="C302" s="38">
        <v>86</v>
      </c>
      <c r="D302" s="38">
        <v>6</v>
      </c>
      <c r="E302" s="38">
        <v>112</v>
      </c>
      <c r="F302" s="39">
        <v>0.8214285714285714</v>
      </c>
      <c r="G302" s="38">
        <v>98</v>
      </c>
      <c r="H302" s="38">
        <v>5</v>
      </c>
      <c r="I302" s="38">
        <v>122</v>
      </c>
      <c r="J302" s="40">
        <v>0.84426229508196726</v>
      </c>
      <c r="K302" s="37" t="s">
        <v>326</v>
      </c>
      <c r="L302" s="37" t="s">
        <v>328</v>
      </c>
      <c r="M302" s="44">
        <v>132</v>
      </c>
      <c r="N302" s="44">
        <v>0</v>
      </c>
      <c r="O302" s="44">
        <v>132</v>
      </c>
      <c r="P302" s="80">
        <f t="shared" si="6"/>
        <v>1</v>
      </c>
    </row>
    <row r="303" spans="1:20" x14ac:dyDescent="0.3">
      <c r="A303" s="79" t="s">
        <v>326</v>
      </c>
      <c r="B303" s="37" t="s">
        <v>588</v>
      </c>
      <c r="C303" s="38">
        <v>143</v>
      </c>
      <c r="D303" s="38">
        <v>11</v>
      </c>
      <c r="E303" s="38">
        <v>165</v>
      </c>
      <c r="F303" s="39">
        <v>0.93333333333333335</v>
      </c>
      <c r="G303" s="38">
        <v>154</v>
      </c>
      <c r="H303" s="38">
        <v>12</v>
      </c>
      <c r="I303" s="38">
        <v>187</v>
      </c>
      <c r="J303" s="40">
        <v>0.88770053475935828</v>
      </c>
      <c r="K303" s="37" t="s">
        <v>326</v>
      </c>
      <c r="L303" s="37" t="s">
        <v>329</v>
      </c>
      <c r="M303" s="44">
        <v>208</v>
      </c>
      <c r="N303" s="44">
        <v>0</v>
      </c>
      <c r="O303" s="44">
        <v>208</v>
      </c>
      <c r="P303" s="80">
        <f t="shared" si="6"/>
        <v>1</v>
      </c>
    </row>
    <row r="304" spans="1:20" x14ac:dyDescent="0.3">
      <c r="A304" s="79" t="s">
        <v>326</v>
      </c>
      <c r="B304" s="37" t="s">
        <v>589</v>
      </c>
      <c r="C304" s="38">
        <v>117</v>
      </c>
      <c r="D304" s="38">
        <v>17</v>
      </c>
      <c r="E304" s="38">
        <v>194</v>
      </c>
      <c r="F304" s="39">
        <v>0.69072164948453607</v>
      </c>
      <c r="G304" s="38">
        <v>98</v>
      </c>
      <c r="H304" s="38">
        <v>14</v>
      </c>
      <c r="I304" s="38">
        <v>168</v>
      </c>
      <c r="J304" s="40">
        <v>0.66666666666666663</v>
      </c>
      <c r="K304" s="37" t="s">
        <v>326</v>
      </c>
      <c r="L304" s="37" t="s">
        <v>331</v>
      </c>
      <c r="M304" s="44">
        <f>O304*0.7032</f>
        <v>115.32480000000001</v>
      </c>
      <c r="N304" s="44">
        <v>0</v>
      </c>
      <c r="O304" s="44">
        <v>164</v>
      </c>
      <c r="P304" s="95">
        <f t="shared" si="6"/>
        <v>0.70320000000000005</v>
      </c>
    </row>
    <row r="305" spans="1:16" x14ac:dyDescent="0.3">
      <c r="A305" s="79" t="s">
        <v>326</v>
      </c>
      <c r="B305" s="37" t="s">
        <v>590</v>
      </c>
      <c r="C305" s="38">
        <v>131</v>
      </c>
      <c r="D305" s="38">
        <v>0</v>
      </c>
      <c r="E305" s="38">
        <v>139</v>
      </c>
      <c r="F305" s="39">
        <v>0.94244604316546765</v>
      </c>
      <c r="G305" s="38">
        <v>139</v>
      </c>
      <c r="H305" s="38">
        <v>0</v>
      </c>
      <c r="I305" s="38">
        <v>147</v>
      </c>
      <c r="J305" s="40">
        <v>0.94557823129251706</v>
      </c>
      <c r="K305" s="37" t="s">
        <v>326</v>
      </c>
      <c r="L305" s="37" t="s">
        <v>332</v>
      </c>
      <c r="M305" s="44">
        <v>107</v>
      </c>
      <c r="N305" s="44">
        <v>0</v>
      </c>
      <c r="O305" s="44">
        <v>107</v>
      </c>
      <c r="P305" s="80">
        <f t="shared" si="6"/>
        <v>1</v>
      </c>
    </row>
    <row r="306" spans="1:16" x14ac:dyDescent="0.3">
      <c r="A306" s="79" t="s">
        <v>326</v>
      </c>
      <c r="B306" s="37" t="s">
        <v>591</v>
      </c>
      <c r="C306" s="38">
        <v>233</v>
      </c>
      <c r="D306" s="38">
        <v>35</v>
      </c>
      <c r="E306" s="38">
        <v>478</v>
      </c>
      <c r="F306" s="39">
        <v>0.56066945606694563</v>
      </c>
      <c r="G306" s="38">
        <v>210</v>
      </c>
      <c r="H306" s="38">
        <v>28</v>
      </c>
      <c r="I306" s="38">
        <v>510</v>
      </c>
      <c r="J306" s="40">
        <v>0.46666666666666667</v>
      </c>
      <c r="K306" s="37" t="s">
        <v>326</v>
      </c>
      <c r="L306" s="37" t="s">
        <v>334</v>
      </c>
      <c r="M306" s="44">
        <f>O306*0.7576</f>
        <v>373.49680000000001</v>
      </c>
      <c r="N306" s="44">
        <v>0</v>
      </c>
      <c r="O306" s="44">
        <v>493</v>
      </c>
      <c r="P306" s="95">
        <f t="shared" si="6"/>
        <v>0.75760000000000005</v>
      </c>
    </row>
    <row r="307" spans="1:16" x14ac:dyDescent="0.3">
      <c r="A307" s="79" t="s">
        <v>326</v>
      </c>
      <c r="B307" s="37" t="s">
        <v>592</v>
      </c>
      <c r="C307" s="38">
        <v>128</v>
      </c>
      <c r="D307" s="38">
        <v>10</v>
      </c>
      <c r="E307" s="38">
        <v>173</v>
      </c>
      <c r="F307" s="39">
        <v>0.79768786127167635</v>
      </c>
      <c r="G307" s="38">
        <v>108</v>
      </c>
      <c r="H307" s="38">
        <v>8</v>
      </c>
      <c r="I307" s="38">
        <v>160</v>
      </c>
      <c r="J307" s="40">
        <v>0.72499999999999998</v>
      </c>
      <c r="K307" s="37" t="s">
        <v>326</v>
      </c>
      <c r="L307" s="37" t="s">
        <v>335</v>
      </c>
      <c r="M307" s="44">
        <v>148</v>
      </c>
      <c r="N307" s="44">
        <v>0</v>
      </c>
      <c r="O307" s="44">
        <v>148</v>
      </c>
      <c r="P307" s="80">
        <f t="shared" si="6"/>
        <v>1</v>
      </c>
    </row>
    <row r="308" spans="1:16" x14ac:dyDescent="0.3">
      <c r="A308" s="79" t="s">
        <v>326</v>
      </c>
      <c r="B308" s="37" t="s">
        <v>593</v>
      </c>
      <c r="C308" s="38">
        <v>195</v>
      </c>
      <c r="D308" s="38">
        <v>6</v>
      </c>
      <c r="E308" s="38">
        <v>208</v>
      </c>
      <c r="F308" s="39">
        <v>0.96634615384615385</v>
      </c>
      <c r="G308" s="38">
        <v>181</v>
      </c>
      <c r="H308" s="38">
        <v>6</v>
      </c>
      <c r="I308" s="38">
        <v>194</v>
      </c>
      <c r="J308" s="40">
        <v>0.96391752577319589</v>
      </c>
      <c r="K308" s="37" t="s">
        <v>326</v>
      </c>
      <c r="L308" s="37" t="s">
        <v>336</v>
      </c>
      <c r="M308" s="44">
        <v>218</v>
      </c>
      <c r="N308" s="44">
        <v>0</v>
      </c>
      <c r="O308" s="44">
        <v>218</v>
      </c>
      <c r="P308" s="80">
        <f t="shared" si="6"/>
        <v>1</v>
      </c>
    </row>
    <row r="309" spans="1:16" x14ac:dyDescent="0.3">
      <c r="A309" s="79" t="s">
        <v>326</v>
      </c>
      <c r="B309" s="37" t="s">
        <v>594</v>
      </c>
      <c r="C309" s="38">
        <v>114</v>
      </c>
      <c r="D309" s="38">
        <v>3</v>
      </c>
      <c r="E309" s="38">
        <v>148</v>
      </c>
      <c r="F309" s="39">
        <v>0.79054054054054057</v>
      </c>
      <c r="G309" s="38">
        <v>124</v>
      </c>
      <c r="H309" s="38">
        <v>3</v>
      </c>
      <c r="I309" s="38">
        <v>150</v>
      </c>
      <c r="J309" s="40">
        <v>0.84666666666666668</v>
      </c>
      <c r="K309" s="37" t="s">
        <v>326</v>
      </c>
      <c r="L309" s="37" t="s">
        <v>522</v>
      </c>
      <c r="M309" s="44">
        <v>176</v>
      </c>
      <c r="N309" s="44">
        <v>0</v>
      </c>
      <c r="O309" s="44">
        <v>176</v>
      </c>
      <c r="P309" s="80">
        <f t="shared" si="6"/>
        <v>1</v>
      </c>
    </row>
    <row r="310" spans="1:16" x14ac:dyDescent="0.3">
      <c r="A310" s="79" t="s">
        <v>326</v>
      </c>
      <c r="B310" s="37" t="s">
        <v>595</v>
      </c>
      <c r="C310" s="38">
        <v>68</v>
      </c>
      <c r="D310" s="38">
        <v>7</v>
      </c>
      <c r="E310" s="38">
        <v>88</v>
      </c>
      <c r="F310" s="39">
        <v>0.85227272727272729</v>
      </c>
      <c r="G310" s="38">
        <v>88</v>
      </c>
      <c r="H310" s="38">
        <v>8</v>
      </c>
      <c r="I310" s="38">
        <v>113</v>
      </c>
      <c r="J310" s="40">
        <v>0.84955752212389379</v>
      </c>
      <c r="K310" s="37" t="s">
        <v>326</v>
      </c>
      <c r="L310" s="37" t="s">
        <v>337</v>
      </c>
      <c r="M310" s="44">
        <f>O310*0.8626</f>
        <v>108.6876</v>
      </c>
      <c r="N310" s="44">
        <v>0</v>
      </c>
      <c r="O310" s="44">
        <v>126</v>
      </c>
      <c r="P310" s="95">
        <f t="shared" si="6"/>
        <v>0.86260000000000003</v>
      </c>
    </row>
    <row r="311" spans="1:16" x14ac:dyDescent="0.3">
      <c r="A311" s="79" t="s">
        <v>326</v>
      </c>
      <c r="B311" s="37" t="s">
        <v>596</v>
      </c>
      <c r="C311" s="38">
        <v>163</v>
      </c>
      <c r="D311" s="38">
        <v>31</v>
      </c>
      <c r="E311" s="38">
        <v>328</v>
      </c>
      <c r="F311" s="39">
        <v>0.59146341463414631</v>
      </c>
      <c r="G311" s="38">
        <v>202</v>
      </c>
      <c r="H311" s="38">
        <v>20</v>
      </c>
      <c r="I311" s="38">
        <v>323</v>
      </c>
      <c r="J311" s="40">
        <v>0.68730650154798767</v>
      </c>
      <c r="K311" s="37" t="s">
        <v>326</v>
      </c>
      <c r="L311" s="37" t="s">
        <v>338</v>
      </c>
      <c r="M311" s="44">
        <f>O311*0.8702</f>
        <v>294.12759999999997</v>
      </c>
      <c r="N311" s="44">
        <v>0</v>
      </c>
      <c r="O311" s="44">
        <v>338</v>
      </c>
      <c r="P311" s="95">
        <f t="shared" si="6"/>
        <v>0.87019999999999997</v>
      </c>
    </row>
    <row r="312" spans="1:16" x14ac:dyDescent="0.3">
      <c r="A312" s="79" t="s">
        <v>326</v>
      </c>
      <c r="B312" s="37" t="s">
        <v>597</v>
      </c>
      <c r="C312" s="38">
        <v>92</v>
      </c>
      <c r="D312" s="38">
        <v>12</v>
      </c>
      <c r="E312" s="38">
        <v>108</v>
      </c>
      <c r="F312" s="39">
        <v>0.96296296296296291</v>
      </c>
      <c r="G312" s="38">
        <v>96</v>
      </c>
      <c r="H312" s="38">
        <v>13</v>
      </c>
      <c r="I312" s="38">
        <v>114</v>
      </c>
      <c r="J312" s="40">
        <v>0.95614035087719296</v>
      </c>
      <c r="K312" s="37" t="s">
        <v>326</v>
      </c>
      <c r="L312" s="37" t="s">
        <v>339</v>
      </c>
      <c r="M312" s="44">
        <v>120</v>
      </c>
      <c r="N312" s="44">
        <v>0</v>
      </c>
      <c r="O312" s="44">
        <v>120</v>
      </c>
      <c r="P312" s="80">
        <f t="shared" si="6"/>
        <v>1</v>
      </c>
    </row>
    <row r="313" spans="1:16" x14ac:dyDescent="0.3">
      <c r="A313" s="79" t="s">
        <v>326</v>
      </c>
      <c r="B313" s="37" t="s">
        <v>598</v>
      </c>
      <c r="C313" s="38">
        <v>185</v>
      </c>
      <c r="D313" s="38">
        <v>21</v>
      </c>
      <c r="E313" s="38">
        <v>240</v>
      </c>
      <c r="F313" s="39">
        <v>0.85833333333333328</v>
      </c>
      <c r="G313" s="38">
        <v>193</v>
      </c>
      <c r="H313" s="38">
        <v>15</v>
      </c>
      <c r="I313" s="38">
        <v>235</v>
      </c>
      <c r="J313" s="40">
        <v>0.88510638297872335</v>
      </c>
      <c r="K313" s="37" t="s">
        <v>326</v>
      </c>
      <c r="L313" s="37" t="s">
        <v>340</v>
      </c>
      <c r="M313" s="44">
        <v>277</v>
      </c>
      <c r="N313" s="44">
        <v>0</v>
      </c>
      <c r="O313" s="44">
        <v>277</v>
      </c>
      <c r="P313" s="80">
        <f t="shared" si="6"/>
        <v>1</v>
      </c>
    </row>
    <row r="314" spans="1:16" x14ac:dyDescent="0.3">
      <c r="A314" s="79" t="s">
        <v>326</v>
      </c>
      <c r="B314" s="37" t="s">
        <v>599</v>
      </c>
      <c r="C314" s="38">
        <v>146</v>
      </c>
      <c r="D314" s="38">
        <v>16</v>
      </c>
      <c r="E314" s="38">
        <v>217</v>
      </c>
      <c r="F314" s="39">
        <v>0.74654377880184331</v>
      </c>
      <c r="G314" s="38">
        <v>137</v>
      </c>
      <c r="H314" s="38">
        <v>17</v>
      </c>
      <c r="I314" s="38">
        <v>207</v>
      </c>
      <c r="J314" s="40">
        <v>0.7439613526570048</v>
      </c>
      <c r="K314" s="37" t="s">
        <v>326</v>
      </c>
      <c r="L314" s="37" t="s">
        <v>341</v>
      </c>
      <c r="M314" s="44">
        <v>234</v>
      </c>
      <c r="N314" s="44">
        <v>0</v>
      </c>
      <c r="O314" s="44">
        <v>234</v>
      </c>
      <c r="P314" s="80">
        <f t="shared" si="6"/>
        <v>1</v>
      </c>
    </row>
    <row r="315" spans="1:16" x14ac:dyDescent="0.3">
      <c r="A315" s="84" t="s">
        <v>326</v>
      </c>
      <c r="B315" s="59" t="s">
        <v>600</v>
      </c>
      <c r="C315" s="38">
        <v>34</v>
      </c>
      <c r="D315" s="38">
        <v>0</v>
      </c>
      <c r="E315" s="38">
        <v>37</v>
      </c>
      <c r="F315" s="39">
        <v>0.91891891891891897</v>
      </c>
      <c r="G315" s="38">
        <v>67</v>
      </c>
      <c r="H315" s="38">
        <v>0</v>
      </c>
      <c r="I315" s="38">
        <v>72</v>
      </c>
      <c r="J315" s="40">
        <v>0.93055555555555558</v>
      </c>
      <c r="K315" s="37" t="s">
        <v>326</v>
      </c>
      <c r="L315" s="37" t="s">
        <v>523</v>
      </c>
      <c r="M315" s="44">
        <v>0</v>
      </c>
      <c r="N315" s="44">
        <v>0</v>
      </c>
      <c r="O315" s="44">
        <v>0</v>
      </c>
      <c r="P315" s="80">
        <v>0</v>
      </c>
    </row>
    <row r="316" spans="1:16" x14ac:dyDescent="0.3">
      <c r="A316" s="79" t="s">
        <v>326</v>
      </c>
      <c r="B316" s="37" t="s">
        <v>601</v>
      </c>
      <c r="C316" s="38">
        <v>71</v>
      </c>
      <c r="D316" s="38">
        <v>15</v>
      </c>
      <c r="E316" s="38">
        <v>113</v>
      </c>
      <c r="F316" s="39">
        <v>0.76106194690265483</v>
      </c>
      <c r="G316" s="38">
        <v>68</v>
      </c>
      <c r="H316" s="38">
        <v>12</v>
      </c>
      <c r="I316" s="38">
        <v>110</v>
      </c>
      <c r="J316" s="40">
        <v>0.72727272727272729</v>
      </c>
      <c r="K316" s="37" t="s">
        <v>326</v>
      </c>
      <c r="L316" s="37" t="s">
        <v>342</v>
      </c>
      <c r="M316" s="44">
        <v>137</v>
      </c>
      <c r="N316" s="44">
        <v>0</v>
      </c>
      <c r="O316" s="44">
        <v>137</v>
      </c>
      <c r="P316" s="80">
        <f t="shared" si="6"/>
        <v>1</v>
      </c>
    </row>
    <row r="317" spans="1:16" x14ac:dyDescent="0.3">
      <c r="A317" s="79" t="s">
        <v>326</v>
      </c>
      <c r="B317" s="48" t="s">
        <v>602</v>
      </c>
      <c r="C317" s="38">
        <v>121</v>
      </c>
      <c r="D317" s="38">
        <v>10</v>
      </c>
      <c r="E317" s="38">
        <v>154</v>
      </c>
      <c r="F317" s="39">
        <v>0.85064935064935066</v>
      </c>
      <c r="G317" s="38">
        <v>125</v>
      </c>
      <c r="H317" s="38">
        <v>8</v>
      </c>
      <c r="I317" s="38">
        <v>151</v>
      </c>
      <c r="J317" s="40">
        <v>0.88079470198675491</v>
      </c>
      <c r="K317" s="37" t="s">
        <v>326</v>
      </c>
      <c r="L317" s="37" t="s">
        <v>343</v>
      </c>
      <c r="M317" s="44">
        <v>151</v>
      </c>
      <c r="N317" s="44">
        <v>0</v>
      </c>
      <c r="O317" s="44">
        <v>151</v>
      </c>
      <c r="P317" s="80">
        <f t="shared" si="6"/>
        <v>1</v>
      </c>
    </row>
    <row r="318" spans="1:16" x14ac:dyDescent="0.3">
      <c r="A318" s="79" t="s">
        <v>326</v>
      </c>
      <c r="B318" s="48" t="s">
        <v>603</v>
      </c>
      <c r="C318" s="38">
        <v>146</v>
      </c>
      <c r="D318" s="38">
        <v>19</v>
      </c>
      <c r="E318" s="38">
        <v>313</v>
      </c>
      <c r="F318" s="39">
        <v>0.52715654952076674</v>
      </c>
      <c r="G318" s="38">
        <v>147</v>
      </c>
      <c r="H318" s="38">
        <v>32</v>
      </c>
      <c r="I318" s="38">
        <v>319</v>
      </c>
      <c r="J318" s="40">
        <v>0.56112852664576807</v>
      </c>
      <c r="K318" s="37" t="s">
        <v>326</v>
      </c>
      <c r="L318" s="37" t="s">
        <v>344</v>
      </c>
      <c r="M318" s="44">
        <f>O318*0.753</f>
        <v>240.20699999999999</v>
      </c>
      <c r="N318" s="44">
        <v>0</v>
      </c>
      <c r="O318" s="44">
        <v>319</v>
      </c>
      <c r="P318" s="95">
        <f t="shared" si="6"/>
        <v>0.753</v>
      </c>
    </row>
    <row r="319" spans="1:16" x14ac:dyDescent="0.3">
      <c r="A319" s="79" t="s">
        <v>326</v>
      </c>
      <c r="B319" s="37" t="s">
        <v>604</v>
      </c>
      <c r="C319" s="38">
        <v>65</v>
      </c>
      <c r="D319" s="38">
        <v>11</v>
      </c>
      <c r="E319" s="38">
        <v>93</v>
      </c>
      <c r="F319" s="39">
        <v>0.81720430107526887</v>
      </c>
      <c r="G319" s="38">
        <v>67</v>
      </c>
      <c r="H319" s="38">
        <v>13</v>
      </c>
      <c r="I319" s="38">
        <v>99</v>
      </c>
      <c r="J319" s="40">
        <v>0.80808080808080807</v>
      </c>
      <c r="K319" s="37" t="s">
        <v>326</v>
      </c>
      <c r="L319" s="37" t="s">
        <v>345</v>
      </c>
      <c r="M319" s="44">
        <v>83</v>
      </c>
      <c r="N319" s="44">
        <v>0</v>
      </c>
      <c r="O319" s="44">
        <v>83</v>
      </c>
      <c r="P319" s="80">
        <f t="shared" si="6"/>
        <v>1</v>
      </c>
    </row>
    <row r="320" spans="1:16" x14ac:dyDescent="0.3">
      <c r="A320" s="79" t="s">
        <v>326</v>
      </c>
      <c r="B320" s="37" t="s">
        <v>605</v>
      </c>
      <c r="C320" s="38">
        <v>145</v>
      </c>
      <c r="D320" s="38">
        <v>17</v>
      </c>
      <c r="E320" s="38">
        <v>225</v>
      </c>
      <c r="F320" s="39">
        <v>0.72</v>
      </c>
      <c r="G320" s="38">
        <v>158</v>
      </c>
      <c r="H320" s="38">
        <v>16</v>
      </c>
      <c r="I320" s="38">
        <v>204</v>
      </c>
      <c r="J320" s="40">
        <v>0.8529411764705882</v>
      </c>
      <c r="K320" s="37" t="s">
        <v>326</v>
      </c>
      <c r="L320" s="37" t="s">
        <v>346</v>
      </c>
      <c r="M320" s="44">
        <v>193</v>
      </c>
      <c r="N320" s="44">
        <v>0</v>
      </c>
      <c r="O320" s="44">
        <v>193</v>
      </c>
      <c r="P320" s="80">
        <f t="shared" si="6"/>
        <v>1</v>
      </c>
    </row>
    <row r="321" spans="1:16" x14ac:dyDescent="0.3">
      <c r="A321" s="79" t="s">
        <v>326</v>
      </c>
      <c r="B321" s="37" t="s">
        <v>606</v>
      </c>
      <c r="C321" s="38">
        <v>37</v>
      </c>
      <c r="D321" s="38">
        <v>0</v>
      </c>
      <c r="E321" s="38">
        <v>40</v>
      </c>
      <c r="F321" s="39">
        <v>0.92500000000000004</v>
      </c>
      <c r="G321" s="38">
        <v>35</v>
      </c>
      <c r="H321" s="38">
        <v>1</v>
      </c>
      <c r="I321" s="38">
        <v>37</v>
      </c>
      <c r="J321" s="40">
        <v>0.97297297297297303</v>
      </c>
      <c r="K321" s="37" t="s">
        <v>326</v>
      </c>
      <c r="L321" s="37" t="s">
        <v>347</v>
      </c>
      <c r="M321" s="44">
        <v>49</v>
      </c>
      <c r="N321" s="44">
        <v>0</v>
      </c>
      <c r="O321" s="44">
        <v>49</v>
      </c>
      <c r="P321" s="80">
        <f t="shared" si="6"/>
        <v>1</v>
      </c>
    </row>
    <row r="322" spans="1:16" x14ac:dyDescent="0.3">
      <c r="A322" s="79" t="s">
        <v>326</v>
      </c>
      <c r="B322" s="37" t="s">
        <v>607</v>
      </c>
      <c r="C322" s="38">
        <v>109</v>
      </c>
      <c r="D322" s="38">
        <v>12</v>
      </c>
      <c r="E322" s="38">
        <v>129</v>
      </c>
      <c r="F322" s="39">
        <v>0.93798449612403101</v>
      </c>
      <c r="G322" s="38">
        <v>99</v>
      </c>
      <c r="H322" s="38">
        <v>11</v>
      </c>
      <c r="I322" s="38">
        <v>117</v>
      </c>
      <c r="J322" s="40">
        <v>0.94017094017094016</v>
      </c>
      <c r="K322" s="37" t="s">
        <v>326</v>
      </c>
      <c r="L322" s="37" t="s">
        <v>348</v>
      </c>
      <c r="M322" s="44">
        <v>104</v>
      </c>
      <c r="N322" s="44">
        <v>0</v>
      </c>
      <c r="O322" s="44">
        <v>104</v>
      </c>
      <c r="P322" s="80">
        <f t="shared" si="6"/>
        <v>1</v>
      </c>
    </row>
    <row r="323" spans="1:16" x14ac:dyDescent="0.3">
      <c r="A323" s="79" t="s">
        <v>326</v>
      </c>
      <c r="B323" s="37" t="s">
        <v>608</v>
      </c>
      <c r="C323" s="38"/>
      <c r="D323" s="38"/>
      <c r="E323" s="38"/>
      <c r="F323" s="39"/>
      <c r="G323" s="38"/>
      <c r="H323" s="38"/>
      <c r="I323" s="38"/>
      <c r="J323" s="40"/>
      <c r="K323" s="37"/>
      <c r="L323" s="37"/>
      <c r="M323" s="44">
        <f>O323*0.5333</f>
        <v>6.3995999999999995</v>
      </c>
      <c r="N323" s="44">
        <v>0</v>
      </c>
      <c r="O323" s="44">
        <v>12</v>
      </c>
      <c r="P323" s="95">
        <f t="shared" si="6"/>
        <v>0.5333</v>
      </c>
    </row>
    <row r="324" spans="1:16" x14ac:dyDescent="0.3">
      <c r="A324" s="79" t="s">
        <v>326</v>
      </c>
      <c r="B324" s="37" t="s">
        <v>609</v>
      </c>
      <c r="C324" s="38">
        <v>23</v>
      </c>
      <c r="D324" s="38">
        <v>4</v>
      </c>
      <c r="E324" s="38">
        <v>29</v>
      </c>
      <c r="F324" s="39">
        <v>0.93103448275862066</v>
      </c>
      <c r="G324" s="38">
        <v>23</v>
      </c>
      <c r="H324" s="38">
        <v>1</v>
      </c>
      <c r="I324" s="38">
        <v>24</v>
      </c>
      <c r="J324" s="40">
        <v>1</v>
      </c>
      <c r="K324" s="37" t="s">
        <v>326</v>
      </c>
      <c r="L324" s="37" t="s">
        <v>350</v>
      </c>
      <c r="M324" s="44">
        <v>12</v>
      </c>
      <c r="N324" s="44">
        <v>0</v>
      </c>
      <c r="O324" s="44">
        <v>12</v>
      </c>
      <c r="P324" s="80">
        <f t="shared" si="6"/>
        <v>1</v>
      </c>
    </row>
    <row r="325" spans="1:16" x14ac:dyDescent="0.3">
      <c r="A325" s="79" t="s">
        <v>326</v>
      </c>
      <c r="B325" s="37" t="s">
        <v>610</v>
      </c>
      <c r="C325" s="38">
        <v>36</v>
      </c>
      <c r="D325" s="38">
        <v>5</v>
      </c>
      <c r="E325" s="38">
        <v>51</v>
      </c>
      <c r="F325" s="39">
        <v>0.80392156862745101</v>
      </c>
      <c r="G325" s="38">
        <v>39</v>
      </c>
      <c r="H325" s="38">
        <v>5</v>
      </c>
      <c r="I325" s="38">
        <v>51</v>
      </c>
      <c r="J325" s="40">
        <v>0.86274509803921573</v>
      </c>
      <c r="K325" s="37" t="s">
        <v>326</v>
      </c>
      <c r="L325" s="37" t="s">
        <v>351</v>
      </c>
      <c r="M325" s="44">
        <v>61</v>
      </c>
      <c r="N325" s="44">
        <v>0</v>
      </c>
      <c r="O325" s="44">
        <v>61</v>
      </c>
      <c r="P325" s="80">
        <f t="shared" si="6"/>
        <v>1</v>
      </c>
    </row>
    <row r="326" spans="1:16" x14ac:dyDescent="0.3">
      <c r="A326" s="79" t="s">
        <v>326</v>
      </c>
      <c r="B326" s="37" t="s">
        <v>611</v>
      </c>
      <c r="C326" s="38">
        <v>72</v>
      </c>
      <c r="D326" s="38">
        <v>2</v>
      </c>
      <c r="E326" s="38">
        <v>96</v>
      </c>
      <c r="F326" s="39">
        <v>0.77083333333333337</v>
      </c>
      <c r="G326" s="38">
        <v>78</v>
      </c>
      <c r="H326" s="38">
        <v>2</v>
      </c>
      <c r="I326" s="38">
        <v>82</v>
      </c>
      <c r="J326" s="40">
        <v>0.97560975609756095</v>
      </c>
      <c r="K326" s="37" t="s">
        <v>326</v>
      </c>
      <c r="L326" s="37" t="s">
        <v>352</v>
      </c>
      <c r="M326" s="44">
        <v>87</v>
      </c>
      <c r="N326" s="44">
        <v>0</v>
      </c>
      <c r="O326" s="44">
        <v>87</v>
      </c>
      <c r="P326" s="80">
        <f t="shared" si="6"/>
        <v>1</v>
      </c>
    </row>
    <row r="327" spans="1:16" x14ac:dyDescent="0.3">
      <c r="A327" s="79" t="s">
        <v>326</v>
      </c>
      <c r="B327" s="37" t="s">
        <v>612</v>
      </c>
      <c r="C327" s="38">
        <v>114</v>
      </c>
      <c r="D327" s="38">
        <v>18</v>
      </c>
      <c r="E327" s="38">
        <v>155</v>
      </c>
      <c r="F327" s="39">
        <v>0.85161290322580641</v>
      </c>
      <c r="G327" s="38">
        <v>135</v>
      </c>
      <c r="H327" s="38">
        <v>9</v>
      </c>
      <c r="I327" s="38">
        <v>152</v>
      </c>
      <c r="J327" s="40">
        <v>0.94736842105263153</v>
      </c>
      <c r="K327" s="37" t="s">
        <v>326</v>
      </c>
      <c r="L327" s="37" t="s">
        <v>353</v>
      </c>
      <c r="M327" s="44">
        <v>150</v>
      </c>
      <c r="N327" s="44">
        <v>0</v>
      </c>
      <c r="O327" s="44">
        <v>150</v>
      </c>
      <c r="P327" s="80">
        <f t="shared" si="6"/>
        <v>1</v>
      </c>
    </row>
    <row r="328" spans="1:16" x14ac:dyDescent="0.3">
      <c r="A328" s="77" t="s">
        <v>354</v>
      </c>
      <c r="B328" s="33"/>
      <c r="C328" s="34">
        <v>1640</v>
      </c>
      <c r="D328" s="34">
        <v>119</v>
      </c>
      <c r="E328" s="34">
        <v>2080</v>
      </c>
      <c r="F328" s="35">
        <v>0.84567307692307692</v>
      </c>
      <c r="G328" s="34">
        <v>1566</v>
      </c>
      <c r="H328" s="34">
        <v>117</v>
      </c>
      <c r="I328" s="34">
        <v>1981</v>
      </c>
      <c r="J328" s="35">
        <v>0.84957092377587073</v>
      </c>
      <c r="K328" s="32" t="s">
        <v>354</v>
      </c>
      <c r="L328" s="33"/>
      <c r="M328" s="36">
        <f>SUM(M329:M338)</f>
        <v>2027</v>
      </c>
      <c r="N328" s="36">
        <f>SUM(N329:N338)</f>
        <v>0</v>
      </c>
      <c r="O328" s="36">
        <f>SUM(O329:O338)</f>
        <v>2027</v>
      </c>
      <c r="P328" s="78">
        <f t="shared" si="6"/>
        <v>1</v>
      </c>
    </row>
    <row r="329" spans="1:16" x14ac:dyDescent="0.3">
      <c r="A329" s="79" t="s">
        <v>355</v>
      </c>
      <c r="B329" s="37" t="s">
        <v>613</v>
      </c>
      <c r="C329" s="38">
        <v>196</v>
      </c>
      <c r="D329" s="38">
        <v>5</v>
      </c>
      <c r="E329" s="38">
        <v>236</v>
      </c>
      <c r="F329" s="39">
        <v>0.85169491525423724</v>
      </c>
      <c r="G329" s="38">
        <v>185</v>
      </c>
      <c r="H329" s="38">
        <v>5</v>
      </c>
      <c r="I329" s="38">
        <v>223</v>
      </c>
      <c r="J329" s="40">
        <v>0.85201793721973096</v>
      </c>
      <c r="K329" s="37" t="s">
        <v>355</v>
      </c>
      <c r="L329" s="37" t="s">
        <v>356</v>
      </c>
      <c r="M329" s="44">
        <v>224</v>
      </c>
      <c r="N329" s="44">
        <v>0</v>
      </c>
      <c r="O329" s="44">
        <v>224</v>
      </c>
      <c r="P329" s="80">
        <f t="shared" ref="P329:P393" si="7">(M329+N329)/O329</f>
        <v>1</v>
      </c>
    </row>
    <row r="330" spans="1:16" x14ac:dyDescent="0.3">
      <c r="A330" s="79" t="s">
        <v>355</v>
      </c>
      <c r="B330" s="37" t="s">
        <v>614</v>
      </c>
      <c r="C330" s="38">
        <v>169</v>
      </c>
      <c r="D330" s="38">
        <v>10</v>
      </c>
      <c r="E330" s="38">
        <v>232</v>
      </c>
      <c r="F330" s="39">
        <v>0.77155172413793105</v>
      </c>
      <c r="G330" s="38">
        <v>159</v>
      </c>
      <c r="H330" s="38">
        <v>9</v>
      </c>
      <c r="I330" s="38">
        <v>213</v>
      </c>
      <c r="J330" s="40">
        <v>0.78873239436619713</v>
      </c>
      <c r="K330" s="37" t="s">
        <v>355</v>
      </c>
      <c r="L330" s="37" t="s">
        <v>357</v>
      </c>
      <c r="M330" s="44">
        <v>210</v>
      </c>
      <c r="N330" s="44">
        <v>0</v>
      </c>
      <c r="O330" s="44">
        <v>210</v>
      </c>
      <c r="P330" s="80">
        <f t="shared" si="7"/>
        <v>1</v>
      </c>
    </row>
    <row r="331" spans="1:16" x14ac:dyDescent="0.3">
      <c r="A331" s="79" t="s">
        <v>355</v>
      </c>
      <c r="B331" s="37" t="s">
        <v>615</v>
      </c>
      <c r="C331" s="38">
        <v>319</v>
      </c>
      <c r="D331" s="38">
        <v>26</v>
      </c>
      <c r="E331" s="38">
        <v>405</v>
      </c>
      <c r="F331" s="39">
        <v>0.85185185185185186</v>
      </c>
      <c r="G331" s="38">
        <v>322</v>
      </c>
      <c r="H331" s="38">
        <v>24</v>
      </c>
      <c r="I331" s="38">
        <v>395</v>
      </c>
      <c r="J331" s="40">
        <v>0.8759493670886076</v>
      </c>
      <c r="K331" s="37" t="s">
        <v>355</v>
      </c>
      <c r="L331" s="37" t="s">
        <v>358</v>
      </c>
      <c r="M331" s="44">
        <v>459</v>
      </c>
      <c r="N331" s="44">
        <v>0</v>
      </c>
      <c r="O331" s="44">
        <v>459</v>
      </c>
      <c r="P331" s="80">
        <f t="shared" si="7"/>
        <v>1</v>
      </c>
    </row>
    <row r="332" spans="1:16" x14ac:dyDescent="0.3">
      <c r="A332" s="79" t="s">
        <v>355</v>
      </c>
      <c r="B332" s="37" t="s">
        <v>616</v>
      </c>
      <c r="C332" s="38">
        <v>181</v>
      </c>
      <c r="D332" s="38">
        <v>19</v>
      </c>
      <c r="E332" s="38">
        <v>256</v>
      </c>
      <c r="F332" s="39">
        <v>0.78125</v>
      </c>
      <c r="G332" s="38">
        <v>174</v>
      </c>
      <c r="H332" s="38">
        <v>19</v>
      </c>
      <c r="I332" s="38">
        <v>247</v>
      </c>
      <c r="J332" s="40">
        <v>0.78137651821862353</v>
      </c>
      <c r="K332" s="37" t="s">
        <v>355</v>
      </c>
      <c r="L332" s="37" t="s">
        <v>359</v>
      </c>
      <c r="M332" s="44">
        <v>216</v>
      </c>
      <c r="N332" s="44">
        <v>0</v>
      </c>
      <c r="O332" s="44">
        <v>216</v>
      </c>
      <c r="P332" s="80">
        <f t="shared" si="7"/>
        <v>1</v>
      </c>
    </row>
    <row r="333" spans="1:16" x14ac:dyDescent="0.3">
      <c r="A333" s="79" t="s">
        <v>355</v>
      </c>
      <c r="B333" s="37" t="s">
        <v>617</v>
      </c>
      <c r="C333" s="38">
        <v>157</v>
      </c>
      <c r="D333" s="38">
        <v>7</v>
      </c>
      <c r="E333" s="38">
        <v>193</v>
      </c>
      <c r="F333" s="39">
        <v>0.84974093264248707</v>
      </c>
      <c r="G333" s="38">
        <v>149</v>
      </c>
      <c r="H333" s="38">
        <v>7</v>
      </c>
      <c r="I333" s="38">
        <v>184</v>
      </c>
      <c r="J333" s="40">
        <v>0.84782608695652173</v>
      </c>
      <c r="K333" s="37" t="s">
        <v>355</v>
      </c>
      <c r="L333" s="37" t="s">
        <v>360</v>
      </c>
      <c r="M333" s="44">
        <v>177</v>
      </c>
      <c r="N333" s="44">
        <v>0</v>
      </c>
      <c r="O333" s="44">
        <v>177</v>
      </c>
      <c r="P333" s="80">
        <f t="shared" si="7"/>
        <v>1</v>
      </c>
    </row>
    <row r="334" spans="1:16" x14ac:dyDescent="0.3">
      <c r="A334" s="79" t="s">
        <v>355</v>
      </c>
      <c r="B334" s="37" t="s">
        <v>618</v>
      </c>
      <c r="C334" s="38">
        <v>100</v>
      </c>
      <c r="D334" s="38">
        <v>8</v>
      </c>
      <c r="E334" s="38">
        <v>133</v>
      </c>
      <c r="F334" s="39">
        <v>0.81203007518796988</v>
      </c>
      <c r="G334" s="38">
        <v>104</v>
      </c>
      <c r="H334" s="38">
        <v>9</v>
      </c>
      <c r="I334" s="38">
        <v>142</v>
      </c>
      <c r="J334" s="40">
        <v>0.79577464788732399</v>
      </c>
      <c r="K334" s="37" t="s">
        <v>355</v>
      </c>
      <c r="L334" s="37" t="s">
        <v>361</v>
      </c>
      <c r="M334" s="44">
        <v>122</v>
      </c>
      <c r="N334" s="44">
        <v>0</v>
      </c>
      <c r="O334" s="44">
        <v>122</v>
      </c>
      <c r="P334" s="80">
        <f t="shared" si="7"/>
        <v>1</v>
      </c>
    </row>
    <row r="335" spans="1:16" x14ac:dyDescent="0.3">
      <c r="A335" s="79" t="s">
        <v>355</v>
      </c>
      <c r="B335" s="37" t="s">
        <v>619</v>
      </c>
      <c r="C335" s="38">
        <v>153</v>
      </c>
      <c r="D335" s="38">
        <v>12</v>
      </c>
      <c r="E335" s="38">
        <v>178</v>
      </c>
      <c r="F335" s="39">
        <v>0.9269662921348315</v>
      </c>
      <c r="G335" s="38">
        <v>153</v>
      </c>
      <c r="H335" s="38">
        <v>13</v>
      </c>
      <c r="I335" s="38">
        <v>178</v>
      </c>
      <c r="J335" s="40">
        <v>0.93258426966292129</v>
      </c>
      <c r="K335" s="37" t="s">
        <v>355</v>
      </c>
      <c r="L335" s="37" t="s">
        <v>362</v>
      </c>
      <c r="M335" s="44">
        <v>189</v>
      </c>
      <c r="N335" s="44">
        <v>0</v>
      </c>
      <c r="O335" s="44">
        <v>189</v>
      </c>
      <c r="P335" s="80">
        <f t="shared" si="7"/>
        <v>1</v>
      </c>
    </row>
    <row r="336" spans="1:16" x14ac:dyDescent="0.3">
      <c r="A336" s="79" t="s">
        <v>355</v>
      </c>
      <c r="B336" s="37" t="s">
        <v>620</v>
      </c>
      <c r="C336" s="38">
        <v>129</v>
      </c>
      <c r="D336" s="38">
        <v>8</v>
      </c>
      <c r="E336" s="38">
        <v>158</v>
      </c>
      <c r="F336" s="39">
        <v>0.86708860759493667</v>
      </c>
      <c r="G336" s="38">
        <v>86</v>
      </c>
      <c r="H336" s="38">
        <v>10</v>
      </c>
      <c r="I336" s="38">
        <v>117</v>
      </c>
      <c r="J336" s="40">
        <v>0.82051282051282048</v>
      </c>
      <c r="K336" s="37" t="s">
        <v>355</v>
      </c>
      <c r="L336" s="37" t="s">
        <v>364</v>
      </c>
      <c r="M336" s="44">
        <v>127</v>
      </c>
      <c r="N336" s="44">
        <v>0</v>
      </c>
      <c r="O336" s="44">
        <v>127</v>
      </c>
      <c r="P336" s="80">
        <f t="shared" si="7"/>
        <v>1</v>
      </c>
    </row>
    <row r="337" spans="1:16" x14ac:dyDescent="0.3">
      <c r="A337" s="79" t="s">
        <v>355</v>
      </c>
      <c r="B337" s="37" t="s">
        <v>621</v>
      </c>
      <c r="C337" s="38">
        <v>180</v>
      </c>
      <c r="D337" s="38">
        <v>14</v>
      </c>
      <c r="E337" s="38">
        <v>217</v>
      </c>
      <c r="F337" s="39">
        <v>0.89400921658986177</v>
      </c>
      <c r="G337" s="38">
        <v>178</v>
      </c>
      <c r="H337" s="38">
        <v>15</v>
      </c>
      <c r="I337" s="38">
        <v>215</v>
      </c>
      <c r="J337" s="40">
        <v>0.89767441860465114</v>
      </c>
      <c r="K337" s="37" t="s">
        <v>355</v>
      </c>
      <c r="L337" s="37" t="s">
        <v>365</v>
      </c>
      <c r="M337" s="44">
        <v>233</v>
      </c>
      <c r="N337" s="44">
        <v>0</v>
      </c>
      <c r="O337" s="44">
        <v>233</v>
      </c>
      <c r="P337" s="80">
        <f t="shared" si="7"/>
        <v>1</v>
      </c>
    </row>
    <row r="338" spans="1:16" x14ac:dyDescent="0.3">
      <c r="A338" s="79" t="s">
        <v>355</v>
      </c>
      <c r="B338" s="37" t="s">
        <v>718</v>
      </c>
      <c r="C338" s="38">
        <v>51</v>
      </c>
      <c r="D338" s="38">
        <v>5</v>
      </c>
      <c r="E338" s="38">
        <v>62</v>
      </c>
      <c r="F338" s="39">
        <v>0.90322580645161288</v>
      </c>
      <c r="G338" s="38">
        <v>56</v>
      </c>
      <c r="H338" s="38">
        <v>6</v>
      </c>
      <c r="I338" s="38">
        <v>67</v>
      </c>
      <c r="J338" s="40">
        <v>0.92537313432835822</v>
      </c>
      <c r="K338" s="37" t="s">
        <v>355</v>
      </c>
      <c r="L338" s="37" t="s">
        <v>366</v>
      </c>
      <c r="M338" s="44">
        <v>70</v>
      </c>
      <c r="N338" s="44">
        <v>0</v>
      </c>
      <c r="O338" s="44">
        <v>70</v>
      </c>
      <c r="P338" s="80">
        <f t="shared" si="7"/>
        <v>1</v>
      </c>
    </row>
    <row r="339" spans="1:16" x14ac:dyDescent="0.3">
      <c r="A339" s="77" t="s">
        <v>367</v>
      </c>
      <c r="B339" s="33"/>
      <c r="C339" s="34">
        <v>4730</v>
      </c>
      <c r="D339" s="34">
        <v>886</v>
      </c>
      <c r="E339" s="34">
        <v>14614</v>
      </c>
      <c r="F339" s="35">
        <v>0.38428903790885455</v>
      </c>
      <c r="G339" s="34">
        <v>4907</v>
      </c>
      <c r="H339" s="34">
        <v>804</v>
      </c>
      <c r="I339" s="34">
        <v>14659</v>
      </c>
      <c r="J339" s="35">
        <v>0.38959001296132068</v>
      </c>
      <c r="K339" s="32" t="s">
        <v>367</v>
      </c>
      <c r="L339" s="33"/>
      <c r="M339" s="36">
        <f>SUM(M340:M376)</f>
        <v>6149.2644000000009</v>
      </c>
      <c r="N339" s="36">
        <f>SUM(N340:N376)</f>
        <v>860</v>
      </c>
      <c r="O339" s="36">
        <f>SUM(O340:O376)</f>
        <v>16026</v>
      </c>
      <c r="P339" s="78">
        <f t="shared" si="7"/>
        <v>0.43736830151004624</v>
      </c>
    </row>
    <row r="340" spans="1:16" x14ac:dyDescent="0.3">
      <c r="A340" s="79" t="s">
        <v>368</v>
      </c>
      <c r="B340" s="37" t="s">
        <v>622</v>
      </c>
      <c r="C340" s="38">
        <v>219</v>
      </c>
      <c r="D340" s="38">
        <v>33</v>
      </c>
      <c r="E340" s="38">
        <v>417</v>
      </c>
      <c r="F340" s="39">
        <v>0.60431654676258995</v>
      </c>
      <c r="G340" s="38">
        <v>243</v>
      </c>
      <c r="H340" s="38">
        <v>33</v>
      </c>
      <c r="I340" s="38">
        <v>434</v>
      </c>
      <c r="J340" s="40">
        <v>0.63594470046082952</v>
      </c>
      <c r="K340" s="37" t="s">
        <v>368</v>
      </c>
      <c r="L340" s="37" t="s">
        <v>369</v>
      </c>
      <c r="M340" s="93">
        <f>O340*0.8451</f>
        <v>333.81450000000001</v>
      </c>
      <c r="N340" s="67">
        <v>0</v>
      </c>
      <c r="O340" s="67">
        <v>395</v>
      </c>
      <c r="P340" s="95">
        <f t="shared" si="7"/>
        <v>0.84510000000000007</v>
      </c>
    </row>
    <row r="341" spans="1:16" x14ac:dyDescent="0.3">
      <c r="A341" s="79" t="s">
        <v>368</v>
      </c>
      <c r="B341" s="37" t="s">
        <v>623</v>
      </c>
      <c r="C341" s="38">
        <v>162</v>
      </c>
      <c r="D341" s="38">
        <v>12</v>
      </c>
      <c r="E341" s="38">
        <v>260</v>
      </c>
      <c r="F341" s="39">
        <v>0.66923076923076918</v>
      </c>
      <c r="G341" s="38">
        <v>128</v>
      </c>
      <c r="H341" s="38">
        <v>3</v>
      </c>
      <c r="I341" s="38">
        <v>203</v>
      </c>
      <c r="J341" s="40">
        <v>0.64532019704433496</v>
      </c>
      <c r="K341" s="37" t="s">
        <v>368</v>
      </c>
      <c r="L341" s="37" t="s">
        <v>370</v>
      </c>
      <c r="M341" s="67">
        <v>215</v>
      </c>
      <c r="N341" s="67">
        <v>0</v>
      </c>
      <c r="O341" s="67">
        <v>215</v>
      </c>
      <c r="P341" s="80">
        <f t="shared" si="7"/>
        <v>1</v>
      </c>
    </row>
    <row r="342" spans="1:16" x14ac:dyDescent="0.3">
      <c r="A342" s="79" t="s">
        <v>368</v>
      </c>
      <c r="B342" s="37" t="s">
        <v>371</v>
      </c>
      <c r="C342" s="38">
        <v>115</v>
      </c>
      <c r="D342" s="38">
        <v>19</v>
      </c>
      <c r="E342" s="38">
        <v>302</v>
      </c>
      <c r="F342" s="39">
        <v>0.44370860927152317</v>
      </c>
      <c r="G342" s="38">
        <v>115</v>
      </c>
      <c r="H342" s="38">
        <v>32</v>
      </c>
      <c r="I342" s="38">
        <v>295</v>
      </c>
      <c r="J342" s="40">
        <v>0.49830508474576274</v>
      </c>
      <c r="K342" s="37" t="s">
        <v>368</v>
      </c>
      <c r="L342" s="37" t="s">
        <v>371</v>
      </c>
      <c r="M342" s="67">
        <v>109</v>
      </c>
      <c r="N342" s="67">
        <v>33</v>
      </c>
      <c r="O342" s="67">
        <v>293</v>
      </c>
      <c r="P342" s="80">
        <f t="shared" si="7"/>
        <v>0.48464163822525597</v>
      </c>
    </row>
    <row r="343" spans="1:16" x14ac:dyDescent="0.3">
      <c r="A343" s="79" t="s">
        <v>368</v>
      </c>
      <c r="B343" s="37" t="s">
        <v>372</v>
      </c>
      <c r="C343" s="38">
        <v>197</v>
      </c>
      <c r="D343" s="38">
        <v>48</v>
      </c>
      <c r="E343" s="38">
        <v>1165</v>
      </c>
      <c r="F343" s="39">
        <v>0.21030042918454936</v>
      </c>
      <c r="G343" s="38">
        <v>174</v>
      </c>
      <c r="H343" s="38">
        <v>51</v>
      </c>
      <c r="I343" s="38">
        <v>1112</v>
      </c>
      <c r="J343" s="40">
        <v>0.20233812949640287</v>
      </c>
      <c r="K343" s="37" t="s">
        <v>368</v>
      </c>
      <c r="L343" s="37" t="s">
        <v>372</v>
      </c>
      <c r="M343" s="67">
        <v>248</v>
      </c>
      <c r="N343" s="67">
        <v>48</v>
      </c>
      <c r="O343" s="68">
        <v>1203</v>
      </c>
      <c r="P343" s="80">
        <f t="shared" si="7"/>
        <v>0.24605153782211139</v>
      </c>
    </row>
    <row r="344" spans="1:16" x14ac:dyDescent="0.3">
      <c r="A344" s="79" t="s">
        <v>368</v>
      </c>
      <c r="B344" s="37" t="s">
        <v>373</v>
      </c>
      <c r="C344" s="38">
        <v>151</v>
      </c>
      <c r="D344" s="38">
        <v>31</v>
      </c>
      <c r="E344" s="38">
        <v>633</v>
      </c>
      <c r="F344" s="39">
        <v>0.28751974723538704</v>
      </c>
      <c r="G344" s="38">
        <v>156</v>
      </c>
      <c r="H344" s="38">
        <v>22</v>
      </c>
      <c r="I344" s="38">
        <v>596</v>
      </c>
      <c r="J344" s="40">
        <v>0.29865771812080538</v>
      </c>
      <c r="K344" s="37" t="s">
        <v>368</v>
      </c>
      <c r="L344" s="37" t="s">
        <v>373</v>
      </c>
      <c r="M344" s="67">
        <v>188</v>
      </c>
      <c r="N344" s="67">
        <v>46</v>
      </c>
      <c r="O344" s="67">
        <v>798</v>
      </c>
      <c r="P344" s="80">
        <f t="shared" si="7"/>
        <v>0.2932330827067669</v>
      </c>
    </row>
    <row r="345" spans="1:16" x14ac:dyDescent="0.3">
      <c r="A345" s="79" t="s">
        <v>368</v>
      </c>
      <c r="B345" s="37" t="s">
        <v>374</v>
      </c>
      <c r="C345" s="38">
        <v>77</v>
      </c>
      <c r="D345" s="38">
        <v>22</v>
      </c>
      <c r="E345" s="38">
        <v>379</v>
      </c>
      <c r="F345" s="39">
        <v>0.26121372031662271</v>
      </c>
      <c r="G345" s="38">
        <v>115</v>
      </c>
      <c r="H345" s="38">
        <v>17</v>
      </c>
      <c r="I345" s="38">
        <v>439</v>
      </c>
      <c r="J345" s="40">
        <v>0.30068337129840544</v>
      </c>
      <c r="K345" s="37" t="s">
        <v>368</v>
      </c>
      <c r="L345" s="37" t="s">
        <v>374</v>
      </c>
      <c r="M345" s="67">
        <v>149</v>
      </c>
      <c r="N345" s="67">
        <v>30</v>
      </c>
      <c r="O345" s="67">
        <v>482</v>
      </c>
      <c r="P345" s="80">
        <f t="shared" si="7"/>
        <v>0.37136929460580914</v>
      </c>
    </row>
    <row r="346" spans="1:16" x14ac:dyDescent="0.3">
      <c r="A346" s="79" t="s">
        <v>368</v>
      </c>
      <c r="B346" s="37" t="s">
        <v>684</v>
      </c>
      <c r="C346" s="38"/>
      <c r="D346" s="38"/>
      <c r="E346" s="38"/>
      <c r="F346" s="39"/>
      <c r="G346" s="38"/>
      <c r="H346" s="38"/>
      <c r="I346" s="38"/>
      <c r="J346" s="40"/>
      <c r="K346" s="37"/>
      <c r="L346" s="37"/>
      <c r="M346" s="67">
        <v>157</v>
      </c>
      <c r="N346" s="67">
        <v>18</v>
      </c>
      <c r="O346" s="67">
        <v>405</v>
      </c>
      <c r="P346" s="80">
        <f t="shared" si="7"/>
        <v>0.43209876543209874</v>
      </c>
    </row>
    <row r="347" spans="1:16" x14ac:dyDescent="0.3">
      <c r="A347" s="79" t="s">
        <v>368</v>
      </c>
      <c r="B347" s="37" t="s">
        <v>375</v>
      </c>
      <c r="C347" s="38">
        <v>100</v>
      </c>
      <c r="D347" s="38">
        <v>17</v>
      </c>
      <c r="E347" s="38">
        <v>315</v>
      </c>
      <c r="F347" s="39">
        <v>0.37142857142857144</v>
      </c>
      <c r="G347" s="38">
        <v>102</v>
      </c>
      <c r="H347" s="38">
        <v>20</v>
      </c>
      <c r="I347" s="38">
        <v>313</v>
      </c>
      <c r="J347" s="40">
        <v>0.38977635782747605</v>
      </c>
      <c r="K347" s="37" t="s">
        <v>368</v>
      </c>
      <c r="L347" s="37" t="s">
        <v>375</v>
      </c>
      <c r="M347" s="67">
        <v>132</v>
      </c>
      <c r="N347" s="67">
        <v>30</v>
      </c>
      <c r="O347" s="67">
        <v>400</v>
      </c>
      <c r="P347" s="80">
        <f t="shared" si="7"/>
        <v>0.40500000000000003</v>
      </c>
    </row>
    <row r="348" spans="1:16" x14ac:dyDescent="0.3">
      <c r="A348" s="79" t="s">
        <v>368</v>
      </c>
      <c r="B348" s="37" t="s">
        <v>376</v>
      </c>
      <c r="C348" s="38">
        <v>82</v>
      </c>
      <c r="D348" s="38">
        <v>23</v>
      </c>
      <c r="E348" s="38">
        <v>467</v>
      </c>
      <c r="F348" s="39">
        <v>0.22483940042826553</v>
      </c>
      <c r="G348" s="38">
        <v>74</v>
      </c>
      <c r="H348" s="38">
        <v>18</v>
      </c>
      <c r="I348" s="38">
        <v>418</v>
      </c>
      <c r="J348" s="40">
        <v>0.22009569377990432</v>
      </c>
      <c r="K348" s="37" t="s">
        <v>368</v>
      </c>
      <c r="L348" s="37" t="s">
        <v>376</v>
      </c>
      <c r="M348" s="67">
        <v>88</v>
      </c>
      <c r="N348" s="67">
        <v>10</v>
      </c>
      <c r="O348" s="67">
        <v>459</v>
      </c>
      <c r="P348" s="80">
        <f t="shared" si="7"/>
        <v>0.21350762527233116</v>
      </c>
    </row>
    <row r="349" spans="1:16" x14ac:dyDescent="0.3">
      <c r="A349" s="79" t="s">
        <v>368</v>
      </c>
      <c r="B349" s="37" t="s">
        <v>377</v>
      </c>
      <c r="C349" s="38">
        <v>7</v>
      </c>
      <c r="D349" s="38">
        <v>9</v>
      </c>
      <c r="E349" s="38">
        <v>38</v>
      </c>
      <c r="F349" s="39">
        <v>0.42105263157894735</v>
      </c>
      <c r="G349" s="38">
        <v>13</v>
      </c>
      <c r="H349" s="38">
        <v>3</v>
      </c>
      <c r="I349" s="38">
        <v>44</v>
      </c>
      <c r="J349" s="40">
        <v>0.36363636363636365</v>
      </c>
      <c r="K349" s="37" t="s">
        <v>368</v>
      </c>
      <c r="L349" s="37" t="s">
        <v>377</v>
      </c>
      <c r="M349" s="67">
        <v>20</v>
      </c>
      <c r="N349" s="67">
        <v>2</v>
      </c>
      <c r="O349" s="67">
        <v>35</v>
      </c>
      <c r="P349" s="80">
        <f t="shared" si="7"/>
        <v>0.62857142857142856</v>
      </c>
    </row>
    <row r="350" spans="1:16" x14ac:dyDescent="0.3">
      <c r="A350" s="79" t="s">
        <v>368</v>
      </c>
      <c r="B350" s="37" t="s">
        <v>378</v>
      </c>
      <c r="C350" s="38">
        <v>171</v>
      </c>
      <c r="D350" s="38">
        <v>36</v>
      </c>
      <c r="E350" s="38">
        <v>483</v>
      </c>
      <c r="F350" s="39">
        <v>0.42857142857142855</v>
      </c>
      <c r="G350" s="38">
        <v>182</v>
      </c>
      <c r="H350" s="38">
        <v>35</v>
      </c>
      <c r="I350" s="38">
        <v>495</v>
      </c>
      <c r="J350" s="40">
        <v>0.43838383838383838</v>
      </c>
      <c r="K350" s="37" t="s">
        <v>368</v>
      </c>
      <c r="L350" s="37" t="s">
        <v>378</v>
      </c>
      <c r="M350" s="67">
        <v>142</v>
      </c>
      <c r="N350" s="67">
        <v>28</v>
      </c>
      <c r="O350" s="67">
        <v>345</v>
      </c>
      <c r="P350" s="80">
        <f t="shared" si="7"/>
        <v>0.49275362318840582</v>
      </c>
    </row>
    <row r="351" spans="1:16" x14ac:dyDescent="0.3">
      <c r="A351" s="79" t="s">
        <v>368</v>
      </c>
      <c r="B351" s="37" t="s">
        <v>379</v>
      </c>
      <c r="C351" s="38">
        <v>181</v>
      </c>
      <c r="D351" s="38">
        <v>38</v>
      </c>
      <c r="E351" s="38">
        <v>402</v>
      </c>
      <c r="F351" s="39">
        <v>0.54477611940298509</v>
      </c>
      <c r="G351" s="38">
        <v>188</v>
      </c>
      <c r="H351" s="38">
        <v>23</v>
      </c>
      <c r="I351" s="38">
        <v>397</v>
      </c>
      <c r="J351" s="40">
        <v>0.53148614609571787</v>
      </c>
      <c r="K351" s="37" t="s">
        <v>368</v>
      </c>
      <c r="L351" s="37" t="s">
        <v>379</v>
      </c>
      <c r="M351" s="67">
        <v>176</v>
      </c>
      <c r="N351" s="67">
        <v>47</v>
      </c>
      <c r="O351" s="67">
        <v>384</v>
      </c>
      <c r="P351" s="80">
        <f t="shared" si="7"/>
        <v>0.58072916666666663</v>
      </c>
    </row>
    <row r="352" spans="1:16" x14ac:dyDescent="0.3">
      <c r="A352" s="79" t="s">
        <v>368</v>
      </c>
      <c r="B352" s="37" t="s">
        <v>750</v>
      </c>
      <c r="C352" s="38">
        <v>192</v>
      </c>
      <c r="D352" s="38">
        <v>34</v>
      </c>
      <c r="E352" s="38">
        <v>395</v>
      </c>
      <c r="F352" s="39">
        <v>0.57215189873417727</v>
      </c>
      <c r="G352" s="38">
        <v>180</v>
      </c>
      <c r="H352" s="38">
        <v>24</v>
      </c>
      <c r="I352" s="38">
        <v>380</v>
      </c>
      <c r="J352" s="40">
        <v>0.5368421052631579</v>
      </c>
      <c r="K352" s="37" t="s">
        <v>368</v>
      </c>
      <c r="L352" s="37" t="s">
        <v>380</v>
      </c>
      <c r="M352" s="93">
        <f>O352*0.7461</f>
        <v>296.20170000000002</v>
      </c>
      <c r="N352" s="67">
        <v>0</v>
      </c>
      <c r="O352" s="67">
        <v>397</v>
      </c>
      <c r="P352" s="95">
        <f t="shared" si="7"/>
        <v>0.7461000000000001</v>
      </c>
    </row>
    <row r="353" spans="1:16" x14ac:dyDescent="0.3">
      <c r="A353" s="79" t="s">
        <v>368</v>
      </c>
      <c r="B353" s="37" t="s">
        <v>751</v>
      </c>
      <c r="C353" s="38">
        <v>190</v>
      </c>
      <c r="D353" s="38">
        <v>17</v>
      </c>
      <c r="E353" s="38">
        <v>372</v>
      </c>
      <c r="F353" s="39">
        <v>0.55645161290322576</v>
      </c>
      <c r="G353" s="38">
        <v>205</v>
      </c>
      <c r="H353" s="38">
        <v>24</v>
      </c>
      <c r="I353" s="38">
        <v>374</v>
      </c>
      <c r="J353" s="40">
        <v>0.61229946524064172</v>
      </c>
      <c r="K353" s="37" t="s">
        <v>368</v>
      </c>
      <c r="L353" s="37" t="s">
        <v>381</v>
      </c>
      <c r="M353" s="93">
        <f>O353*0.6858</f>
        <v>294.20819999999998</v>
      </c>
      <c r="N353" s="67">
        <v>0</v>
      </c>
      <c r="O353" s="67">
        <v>429</v>
      </c>
      <c r="P353" s="95">
        <f t="shared" si="7"/>
        <v>0.68579999999999997</v>
      </c>
    </row>
    <row r="354" spans="1:16" x14ac:dyDescent="0.3">
      <c r="A354" s="79" t="s">
        <v>368</v>
      </c>
      <c r="B354" s="37" t="s">
        <v>382</v>
      </c>
      <c r="C354" s="38">
        <v>132</v>
      </c>
      <c r="D354" s="38">
        <v>25</v>
      </c>
      <c r="E354" s="38">
        <v>371</v>
      </c>
      <c r="F354" s="39">
        <v>0.42318059299191374</v>
      </c>
      <c r="G354" s="38">
        <v>160</v>
      </c>
      <c r="H354" s="38">
        <v>27</v>
      </c>
      <c r="I354" s="38">
        <v>460</v>
      </c>
      <c r="J354" s="40">
        <v>0.40652173913043477</v>
      </c>
      <c r="K354" s="37" t="s">
        <v>368</v>
      </c>
      <c r="L354" s="37" t="s">
        <v>382</v>
      </c>
      <c r="M354" s="67">
        <v>158</v>
      </c>
      <c r="N354" s="67">
        <v>25</v>
      </c>
      <c r="O354" s="67">
        <v>456</v>
      </c>
      <c r="P354" s="80">
        <f t="shared" si="7"/>
        <v>0.40131578947368424</v>
      </c>
    </row>
    <row r="355" spans="1:16" x14ac:dyDescent="0.3">
      <c r="A355" s="79" t="s">
        <v>368</v>
      </c>
      <c r="B355" s="37" t="s">
        <v>383</v>
      </c>
      <c r="C355" s="38">
        <v>162</v>
      </c>
      <c r="D355" s="38">
        <v>39</v>
      </c>
      <c r="E355" s="38">
        <v>405</v>
      </c>
      <c r="F355" s="39">
        <v>0.49629629629629629</v>
      </c>
      <c r="G355" s="38">
        <v>160</v>
      </c>
      <c r="H355" s="38">
        <v>27</v>
      </c>
      <c r="I355" s="38">
        <v>412</v>
      </c>
      <c r="J355" s="40">
        <v>0.45388349514563109</v>
      </c>
      <c r="K355" s="37" t="s">
        <v>368</v>
      </c>
      <c r="L355" s="37" t="s">
        <v>383</v>
      </c>
      <c r="M355" s="67">
        <v>120</v>
      </c>
      <c r="N355" s="67">
        <v>21</v>
      </c>
      <c r="O355" s="67">
        <v>306</v>
      </c>
      <c r="P355" s="80">
        <f t="shared" si="7"/>
        <v>0.46078431372549017</v>
      </c>
    </row>
    <row r="356" spans="1:16" x14ac:dyDescent="0.3">
      <c r="A356" s="79" t="s">
        <v>368</v>
      </c>
      <c r="B356" s="37" t="s">
        <v>384</v>
      </c>
      <c r="C356" s="38">
        <v>115</v>
      </c>
      <c r="D356" s="38">
        <v>37</v>
      </c>
      <c r="E356" s="38">
        <v>398</v>
      </c>
      <c r="F356" s="39">
        <v>0.38190954773869346</v>
      </c>
      <c r="G356" s="38">
        <v>127</v>
      </c>
      <c r="H356" s="38">
        <v>20</v>
      </c>
      <c r="I356" s="38">
        <v>397</v>
      </c>
      <c r="J356" s="40">
        <v>0.37027707808564231</v>
      </c>
      <c r="K356" s="37" t="s">
        <v>368</v>
      </c>
      <c r="L356" s="37" t="s">
        <v>384</v>
      </c>
      <c r="M356" s="67">
        <v>156</v>
      </c>
      <c r="N356" s="67">
        <v>18</v>
      </c>
      <c r="O356" s="67">
        <v>408</v>
      </c>
      <c r="P356" s="80">
        <f t="shared" si="7"/>
        <v>0.4264705882352941</v>
      </c>
    </row>
    <row r="357" spans="1:16" x14ac:dyDescent="0.3">
      <c r="A357" s="79" t="s">
        <v>368</v>
      </c>
      <c r="B357" s="37" t="s">
        <v>385</v>
      </c>
      <c r="C357" s="38">
        <v>102</v>
      </c>
      <c r="D357" s="38">
        <v>14</v>
      </c>
      <c r="E357" s="38">
        <v>419</v>
      </c>
      <c r="F357" s="39">
        <v>0.27684964200477324</v>
      </c>
      <c r="G357" s="38">
        <v>100</v>
      </c>
      <c r="H357" s="38">
        <v>17</v>
      </c>
      <c r="I357" s="38">
        <v>438</v>
      </c>
      <c r="J357" s="40">
        <v>0.26712328767123289</v>
      </c>
      <c r="K357" s="37" t="s">
        <v>368</v>
      </c>
      <c r="L357" s="37" t="s">
        <v>385</v>
      </c>
      <c r="M357" s="67">
        <v>127</v>
      </c>
      <c r="N357" s="67">
        <v>33</v>
      </c>
      <c r="O357" s="67">
        <v>680</v>
      </c>
      <c r="P357" s="80">
        <f t="shared" si="7"/>
        <v>0.23529411764705882</v>
      </c>
    </row>
    <row r="358" spans="1:16" x14ac:dyDescent="0.3">
      <c r="A358" s="79" t="s">
        <v>368</v>
      </c>
      <c r="B358" s="37" t="s">
        <v>752</v>
      </c>
      <c r="C358" s="38"/>
      <c r="D358" s="38"/>
      <c r="E358" s="38"/>
      <c r="F358" s="39"/>
      <c r="G358" s="38"/>
      <c r="H358" s="38"/>
      <c r="I358" s="38"/>
      <c r="J358" s="40"/>
      <c r="K358" s="37" t="s">
        <v>368</v>
      </c>
      <c r="L358" s="37" t="s">
        <v>521</v>
      </c>
      <c r="M358" s="93">
        <f>O358*0.6506</f>
        <v>60.505799999999994</v>
      </c>
      <c r="N358" s="67">
        <v>0</v>
      </c>
      <c r="O358" s="67">
        <v>93</v>
      </c>
      <c r="P358" s="95">
        <f t="shared" si="7"/>
        <v>0.65059999999999996</v>
      </c>
    </row>
    <row r="359" spans="1:16" x14ac:dyDescent="0.3">
      <c r="A359" s="79" t="s">
        <v>368</v>
      </c>
      <c r="B359" s="37" t="s">
        <v>753</v>
      </c>
      <c r="C359" s="38">
        <v>182</v>
      </c>
      <c r="D359" s="38">
        <v>19</v>
      </c>
      <c r="E359" s="38">
        <v>414</v>
      </c>
      <c r="F359" s="39">
        <v>0.48550724637681159</v>
      </c>
      <c r="G359" s="38">
        <v>181</v>
      </c>
      <c r="H359" s="38">
        <v>24</v>
      </c>
      <c r="I359" s="38">
        <v>431</v>
      </c>
      <c r="J359" s="40">
        <v>0.47563805104408352</v>
      </c>
      <c r="K359" s="37" t="s">
        <v>368</v>
      </c>
      <c r="L359" s="37" t="s">
        <v>386</v>
      </c>
      <c r="M359" s="93">
        <f>O359*0.6278</f>
        <v>271.20960000000002</v>
      </c>
      <c r="N359" s="67">
        <v>0</v>
      </c>
      <c r="O359" s="67">
        <v>432</v>
      </c>
      <c r="P359" s="95">
        <f t="shared" si="7"/>
        <v>0.62780000000000002</v>
      </c>
    </row>
    <row r="360" spans="1:16" x14ac:dyDescent="0.3">
      <c r="A360" s="79" t="s">
        <v>368</v>
      </c>
      <c r="B360" s="37" t="s">
        <v>387</v>
      </c>
      <c r="C360" s="38">
        <v>163</v>
      </c>
      <c r="D360" s="38">
        <v>51</v>
      </c>
      <c r="E360" s="38">
        <v>798</v>
      </c>
      <c r="F360" s="39">
        <v>0.26817042606516289</v>
      </c>
      <c r="G360" s="38">
        <v>177</v>
      </c>
      <c r="H360" s="38">
        <v>55</v>
      </c>
      <c r="I360" s="38">
        <v>793</v>
      </c>
      <c r="J360" s="40">
        <v>0.29255989911727615</v>
      </c>
      <c r="K360" s="37" t="s">
        <v>368</v>
      </c>
      <c r="L360" s="37" t="s">
        <v>387</v>
      </c>
      <c r="M360" s="67">
        <v>184</v>
      </c>
      <c r="N360" s="67">
        <v>54</v>
      </c>
      <c r="O360" s="67">
        <v>773</v>
      </c>
      <c r="P360" s="80">
        <f t="shared" si="7"/>
        <v>0.30789133247089262</v>
      </c>
    </row>
    <row r="361" spans="1:16" x14ac:dyDescent="0.3">
      <c r="A361" s="79" t="s">
        <v>368</v>
      </c>
      <c r="B361" s="37" t="s">
        <v>388</v>
      </c>
      <c r="C361" s="38">
        <v>206</v>
      </c>
      <c r="D361" s="38">
        <v>59</v>
      </c>
      <c r="E361" s="38">
        <v>635</v>
      </c>
      <c r="F361" s="39">
        <v>0.41732283464566927</v>
      </c>
      <c r="G361" s="38">
        <v>222</v>
      </c>
      <c r="H361" s="38">
        <v>46</v>
      </c>
      <c r="I361" s="38">
        <v>614</v>
      </c>
      <c r="J361" s="40">
        <v>0.43648208469055377</v>
      </c>
      <c r="K361" s="37" t="s">
        <v>368</v>
      </c>
      <c r="L361" s="37" t="s">
        <v>388</v>
      </c>
      <c r="M361" s="67">
        <v>208</v>
      </c>
      <c r="N361" s="67">
        <v>49</v>
      </c>
      <c r="O361" s="67">
        <v>594</v>
      </c>
      <c r="P361" s="80">
        <f t="shared" si="7"/>
        <v>0.43265993265993263</v>
      </c>
    </row>
    <row r="362" spans="1:16" x14ac:dyDescent="0.3">
      <c r="A362" s="79" t="s">
        <v>368</v>
      </c>
      <c r="B362" s="37" t="s">
        <v>389</v>
      </c>
      <c r="C362" s="38">
        <v>101</v>
      </c>
      <c r="D362" s="38">
        <v>15</v>
      </c>
      <c r="E362" s="38">
        <v>357</v>
      </c>
      <c r="F362" s="39">
        <v>0.32492997198879553</v>
      </c>
      <c r="G362" s="38">
        <v>85</v>
      </c>
      <c r="H362" s="38">
        <v>13</v>
      </c>
      <c r="I362" s="38">
        <v>368</v>
      </c>
      <c r="J362" s="40">
        <v>0.26630434782608697</v>
      </c>
      <c r="K362" s="37" t="s">
        <v>368</v>
      </c>
      <c r="L362" s="37" t="s">
        <v>389</v>
      </c>
      <c r="M362" s="67">
        <v>113</v>
      </c>
      <c r="N362" s="67">
        <v>28</v>
      </c>
      <c r="O362" s="67">
        <v>447</v>
      </c>
      <c r="P362" s="80">
        <f t="shared" si="7"/>
        <v>0.31543624161073824</v>
      </c>
    </row>
    <row r="363" spans="1:16" x14ac:dyDescent="0.3">
      <c r="A363" s="79" t="s">
        <v>368</v>
      </c>
      <c r="B363" s="37" t="s">
        <v>533</v>
      </c>
      <c r="C363" s="38"/>
      <c r="D363" s="38"/>
      <c r="E363" s="38"/>
      <c r="F363" s="39"/>
      <c r="G363" s="38"/>
      <c r="H363" s="38"/>
      <c r="I363" s="38"/>
      <c r="J363" s="40"/>
      <c r="K363" s="37"/>
      <c r="L363" s="37"/>
      <c r="M363" s="67">
        <v>269</v>
      </c>
      <c r="N363" s="67">
        <v>47</v>
      </c>
      <c r="O363" s="67">
        <v>643</v>
      </c>
      <c r="P363" s="80">
        <f t="shared" si="7"/>
        <v>0.49144634525660963</v>
      </c>
    </row>
    <row r="364" spans="1:16" x14ac:dyDescent="0.3">
      <c r="A364" s="79" t="s">
        <v>368</v>
      </c>
      <c r="B364" s="37" t="s">
        <v>390</v>
      </c>
      <c r="C364" s="38">
        <v>139</v>
      </c>
      <c r="D364" s="38">
        <v>19</v>
      </c>
      <c r="E364" s="38">
        <v>447</v>
      </c>
      <c r="F364" s="39">
        <v>0.3534675615212528</v>
      </c>
      <c r="G364" s="38">
        <v>145</v>
      </c>
      <c r="H364" s="38">
        <v>22</v>
      </c>
      <c r="I364" s="38">
        <v>456</v>
      </c>
      <c r="J364" s="40">
        <v>0.36622807017543857</v>
      </c>
      <c r="K364" s="37" t="s">
        <v>368</v>
      </c>
      <c r="L364" s="37" t="s">
        <v>390</v>
      </c>
      <c r="M364" s="67">
        <v>165</v>
      </c>
      <c r="N364" s="67">
        <v>32</v>
      </c>
      <c r="O364" s="67">
        <v>459</v>
      </c>
      <c r="P364" s="80">
        <f t="shared" si="7"/>
        <v>0.42919389978213507</v>
      </c>
    </row>
    <row r="365" spans="1:16" x14ac:dyDescent="0.3">
      <c r="A365" s="79" t="s">
        <v>368</v>
      </c>
      <c r="B365" s="37" t="s">
        <v>391</v>
      </c>
      <c r="C365" s="38">
        <v>118</v>
      </c>
      <c r="D365" s="38">
        <v>29</v>
      </c>
      <c r="E365" s="38">
        <v>403</v>
      </c>
      <c r="F365" s="39">
        <v>0.36476426799007444</v>
      </c>
      <c r="G365" s="38">
        <v>118</v>
      </c>
      <c r="H365" s="38">
        <v>27</v>
      </c>
      <c r="I365" s="38">
        <v>392</v>
      </c>
      <c r="J365" s="40">
        <v>0.36989795918367346</v>
      </c>
      <c r="K365" s="37" t="s">
        <v>368</v>
      </c>
      <c r="L365" s="37" t="s">
        <v>391</v>
      </c>
      <c r="M365" s="67">
        <v>153</v>
      </c>
      <c r="N365" s="67">
        <v>29</v>
      </c>
      <c r="O365" s="67">
        <v>400</v>
      </c>
      <c r="P365" s="80">
        <f t="shared" si="7"/>
        <v>0.45500000000000002</v>
      </c>
    </row>
    <row r="366" spans="1:16" x14ac:dyDescent="0.3">
      <c r="A366" s="79" t="s">
        <v>368</v>
      </c>
      <c r="B366" s="37" t="s">
        <v>392</v>
      </c>
      <c r="C366" s="38">
        <v>87</v>
      </c>
      <c r="D366" s="38">
        <v>10</v>
      </c>
      <c r="E366" s="38">
        <v>177</v>
      </c>
      <c r="F366" s="39">
        <v>0.54802259887005644</v>
      </c>
      <c r="G366" s="38">
        <v>72</v>
      </c>
      <c r="H366" s="38">
        <v>12</v>
      </c>
      <c r="I366" s="38">
        <v>170</v>
      </c>
      <c r="J366" s="40">
        <v>0.49411764705882355</v>
      </c>
      <c r="K366" s="37" t="s">
        <v>368</v>
      </c>
      <c r="L366" s="37" t="s">
        <v>392</v>
      </c>
      <c r="M366" s="67">
        <v>71</v>
      </c>
      <c r="N366" s="67">
        <v>24</v>
      </c>
      <c r="O366" s="67">
        <v>196</v>
      </c>
      <c r="P366" s="80">
        <f t="shared" si="7"/>
        <v>0.48469387755102039</v>
      </c>
    </row>
    <row r="367" spans="1:16" x14ac:dyDescent="0.3">
      <c r="A367" s="79" t="s">
        <v>368</v>
      </c>
      <c r="B367" s="37" t="s">
        <v>393</v>
      </c>
      <c r="C367" s="38">
        <v>35</v>
      </c>
      <c r="D367" s="38">
        <v>3</v>
      </c>
      <c r="E367" s="38">
        <v>57</v>
      </c>
      <c r="F367" s="39">
        <v>0.66666666666666663</v>
      </c>
      <c r="G367" s="38">
        <v>27</v>
      </c>
      <c r="H367" s="38">
        <v>2</v>
      </c>
      <c r="I367" s="38">
        <v>43</v>
      </c>
      <c r="J367" s="40">
        <v>0.67441860465116277</v>
      </c>
      <c r="K367" s="37" t="s">
        <v>368</v>
      </c>
      <c r="L367" s="37" t="s">
        <v>393</v>
      </c>
      <c r="M367" s="67">
        <v>45</v>
      </c>
      <c r="N367" s="67">
        <v>5</v>
      </c>
      <c r="O367" s="67">
        <v>81</v>
      </c>
      <c r="P367" s="80">
        <f t="shared" si="7"/>
        <v>0.61728395061728392</v>
      </c>
    </row>
    <row r="368" spans="1:16" x14ac:dyDescent="0.3">
      <c r="A368" s="79" t="s">
        <v>368</v>
      </c>
      <c r="B368" s="37" t="s">
        <v>394</v>
      </c>
      <c r="C368" s="38">
        <v>156</v>
      </c>
      <c r="D368" s="38">
        <v>26</v>
      </c>
      <c r="E368" s="38">
        <v>481</v>
      </c>
      <c r="F368" s="39">
        <v>0.3783783783783784</v>
      </c>
      <c r="G368" s="38">
        <v>171</v>
      </c>
      <c r="H368" s="38">
        <v>22</v>
      </c>
      <c r="I368" s="38">
        <v>470</v>
      </c>
      <c r="J368" s="40">
        <v>0.41063829787234041</v>
      </c>
      <c r="K368" s="37" t="s">
        <v>368</v>
      </c>
      <c r="L368" s="37" t="s">
        <v>394</v>
      </c>
      <c r="M368" s="67">
        <v>165</v>
      </c>
      <c r="N368" s="67">
        <v>36</v>
      </c>
      <c r="O368" s="67">
        <v>483</v>
      </c>
      <c r="P368" s="80">
        <f t="shared" si="7"/>
        <v>0.41614906832298137</v>
      </c>
    </row>
    <row r="369" spans="1:16" x14ac:dyDescent="0.3">
      <c r="A369" s="79" t="s">
        <v>368</v>
      </c>
      <c r="B369" s="37" t="s">
        <v>395</v>
      </c>
      <c r="C369" s="38">
        <v>40</v>
      </c>
      <c r="D369" s="38">
        <v>5</v>
      </c>
      <c r="E369" s="38">
        <v>94</v>
      </c>
      <c r="F369" s="39">
        <v>0.47872340425531917</v>
      </c>
      <c r="G369" s="38">
        <v>32</v>
      </c>
      <c r="H369" s="38">
        <v>7</v>
      </c>
      <c r="I369" s="38">
        <v>104</v>
      </c>
      <c r="J369" s="40">
        <v>0.375</v>
      </c>
      <c r="K369" s="37" t="s">
        <v>368</v>
      </c>
      <c r="L369" s="37" t="s">
        <v>395</v>
      </c>
      <c r="M369" s="67">
        <v>41</v>
      </c>
      <c r="N369" s="67">
        <v>8</v>
      </c>
      <c r="O369" s="67">
        <v>101</v>
      </c>
      <c r="P369" s="80">
        <f t="shared" si="7"/>
        <v>0.48514851485148514</v>
      </c>
    </row>
    <row r="370" spans="1:16" x14ac:dyDescent="0.3">
      <c r="A370" s="79" t="s">
        <v>368</v>
      </c>
      <c r="B370" s="37" t="s">
        <v>754</v>
      </c>
      <c r="C370" s="38">
        <v>158</v>
      </c>
      <c r="D370" s="38">
        <v>25</v>
      </c>
      <c r="E370" s="38">
        <v>405</v>
      </c>
      <c r="F370" s="39">
        <v>0.45185185185185184</v>
      </c>
      <c r="G370" s="38">
        <v>190</v>
      </c>
      <c r="H370" s="38">
        <v>32</v>
      </c>
      <c r="I370" s="38">
        <v>423</v>
      </c>
      <c r="J370" s="40">
        <v>0.52482269503546097</v>
      </c>
      <c r="K370" s="37" t="s">
        <v>368</v>
      </c>
      <c r="L370" s="37" t="s">
        <v>396</v>
      </c>
      <c r="M370" s="93">
        <f>O370*0.6171</f>
        <v>272.75819999999999</v>
      </c>
      <c r="N370" s="67">
        <v>0</v>
      </c>
      <c r="O370" s="67">
        <v>442</v>
      </c>
      <c r="P370" s="95">
        <f t="shared" si="7"/>
        <v>0.61709999999999998</v>
      </c>
    </row>
    <row r="371" spans="1:16" x14ac:dyDescent="0.3">
      <c r="A371" s="79" t="s">
        <v>368</v>
      </c>
      <c r="B371" s="37" t="s">
        <v>397</v>
      </c>
      <c r="C371" s="38">
        <v>172</v>
      </c>
      <c r="D371" s="38">
        <v>50</v>
      </c>
      <c r="E371" s="38">
        <v>672</v>
      </c>
      <c r="F371" s="39">
        <v>0.33035714285714285</v>
      </c>
      <c r="G371" s="38">
        <v>192</v>
      </c>
      <c r="H371" s="38">
        <v>44</v>
      </c>
      <c r="I371" s="38">
        <v>724</v>
      </c>
      <c r="J371" s="40">
        <v>0.32596685082872928</v>
      </c>
      <c r="K371" s="37" t="s">
        <v>368</v>
      </c>
      <c r="L371" s="37" t="s">
        <v>397</v>
      </c>
      <c r="M371" s="67">
        <v>264</v>
      </c>
      <c r="N371" s="67">
        <v>51</v>
      </c>
      <c r="O371" s="67">
        <v>800</v>
      </c>
      <c r="P371" s="80">
        <f t="shared" si="7"/>
        <v>0.39374999999999999</v>
      </c>
    </row>
    <row r="372" spans="1:16" x14ac:dyDescent="0.3">
      <c r="A372" s="79" t="s">
        <v>368</v>
      </c>
      <c r="B372" s="37" t="s">
        <v>624</v>
      </c>
      <c r="C372" s="38">
        <v>22</v>
      </c>
      <c r="D372" s="38">
        <v>2</v>
      </c>
      <c r="E372" s="38">
        <v>32</v>
      </c>
      <c r="F372" s="39">
        <v>0.75</v>
      </c>
      <c r="G372" s="38">
        <v>30</v>
      </c>
      <c r="H372" s="38">
        <v>0</v>
      </c>
      <c r="I372" s="38">
        <v>42</v>
      </c>
      <c r="J372" s="40">
        <v>0.7142857142857143</v>
      </c>
      <c r="K372" s="37" t="s">
        <v>368</v>
      </c>
      <c r="L372" s="37" t="s">
        <v>398</v>
      </c>
      <c r="M372" s="93">
        <f>O372*0.8728</f>
        <v>19.201599999999999</v>
      </c>
      <c r="N372" s="67">
        <v>0</v>
      </c>
      <c r="O372" s="67">
        <v>22</v>
      </c>
      <c r="P372" s="95">
        <f t="shared" si="7"/>
        <v>0.87279999999999991</v>
      </c>
    </row>
    <row r="373" spans="1:16" x14ac:dyDescent="0.3">
      <c r="A373" s="79" t="s">
        <v>368</v>
      </c>
      <c r="B373" s="37" t="s">
        <v>399</v>
      </c>
      <c r="C373" s="38">
        <v>79</v>
      </c>
      <c r="D373" s="38">
        <v>5</v>
      </c>
      <c r="E373" s="38">
        <v>186</v>
      </c>
      <c r="F373" s="39">
        <v>0.45161290322580644</v>
      </c>
      <c r="G373" s="38">
        <v>59</v>
      </c>
      <c r="H373" s="38">
        <v>7</v>
      </c>
      <c r="I373" s="38">
        <v>168</v>
      </c>
      <c r="J373" s="40">
        <v>0.39285714285714285</v>
      </c>
      <c r="K373" s="37" t="s">
        <v>368</v>
      </c>
      <c r="L373" s="37" t="s">
        <v>399</v>
      </c>
      <c r="M373" s="67">
        <v>86</v>
      </c>
      <c r="N373" s="67">
        <v>15</v>
      </c>
      <c r="O373" s="67">
        <v>198</v>
      </c>
      <c r="P373" s="80">
        <f t="shared" si="7"/>
        <v>0.51010101010101006</v>
      </c>
    </row>
    <row r="374" spans="1:16" x14ac:dyDescent="0.3">
      <c r="A374" s="79" t="s">
        <v>368</v>
      </c>
      <c r="B374" s="37" t="s">
        <v>400</v>
      </c>
      <c r="C374" s="38">
        <v>362</v>
      </c>
      <c r="D374" s="38">
        <v>46</v>
      </c>
      <c r="E374" s="38">
        <v>1272</v>
      </c>
      <c r="F374" s="39">
        <v>0.32075471698113206</v>
      </c>
      <c r="G374" s="38">
        <v>387</v>
      </c>
      <c r="H374" s="38">
        <v>42</v>
      </c>
      <c r="I374" s="38">
        <v>1273</v>
      </c>
      <c r="J374" s="40">
        <v>0.33699921445404557</v>
      </c>
      <c r="K374" s="37" t="s">
        <v>368</v>
      </c>
      <c r="L374" s="37" t="s">
        <v>400</v>
      </c>
      <c r="M374" s="67">
        <v>294</v>
      </c>
      <c r="N374" s="67">
        <v>50</v>
      </c>
      <c r="O374" s="68">
        <v>957</v>
      </c>
      <c r="P374" s="80">
        <f t="shared" si="7"/>
        <v>0.35945663531870431</v>
      </c>
    </row>
    <row r="375" spans="1:16" x14ac:dyDescent="0.3">
      <c r="A375" s="79" t="s">
        <v>368</v>
      </c>
      <c r="B375" s="37" t="s">
        <v>401</v>
      </c>
      <c r="C375" s="38">
        <v>283</v>
      </c>
      <c r="D375" s="38">
        <v>59</v>
      </c>
      <c r="E375" s="38">
        <v>825</v>
      </c>
      <c r="F375" s="39">
        <v>0.41454545454545455</v>
      </c>
      <c r="G375" s="38">
        <v>328</v>
      </c>
      <c r="H375" s="38">
        <v>45</v>
      </c>
      <c r="I375" s="38">
        <v>846</v>
      </c>
      <c r="J375" s="40">
        <v>0.44089834515366433</v>
      </c>
      <c r="K375" s="37" t="s">
        <v>368</v>
      </c>
      <c r="L375" s="37" t="s">
        <v>401</v>
      </c>
      <c r="M375" s="67">
        <v>261</v>
      </c>
      <c r="N375" s="67">
        <v>43</v>
      </c>
      <c r="O375" s="67">
        <v>664</v>
      </c>
      <c r="P375" s="80">
        <f t="shared" si="7"/>
        <v>0.45783132530120479</v>
      </c>
    </row>
    <row r="376" spans="1:16" x14ac:dyDescent="0.3">
      <c r="A376" s="79" t="s">
        <v>368</v>
      </c>
      <c r="B376" s="37" t="s">
        <v>755</v>
      </c>
      <c r="C376" s="38">
        <v>72</v>
      </c>
      <c r="D376" s="38">
        <v>9</v>
      </c>
      <c r="E376" s="38">
        <v>138</v>
      </c>
      <c r="F376" s="39">
        <v>0.58695652173913049</v>
      </c>
      <c r="G376" s="38">
        <v>69</v>
      </c>
      <c r="H376" s="38">
        <v>8</v>
      </c>
      <c r="I376" s="38">
        <v>135</v>
      </c>
      <c r="J376" s="40">
        <v>0.57037037037037042</v>
      </c>
      <c r="K376" s="37" t="s">
        <v>368</v>
      </c>
      <c r="L376" s="37" t="s">
        <v>402</v>
      </c>
      <c r="M376" s="93">
        <f>O376*0.6448</f>
        <v>97.364800000000002</v>
      </c>
      <c r="N376" s="67">
        <v>0</v>
      </c>
      <c r="O376" s="67">
        <v>151</v>
      </c>
      <c r="P376" s="95">
        <f t="shared" si="7"/>
        <v>0.64480000000000004</v>
      </c>
    </row>
    <row r="377" spans="1:16" x14ac:dyDescent="0.3">
      <c r="A377" s="77" t="s">
        <v>403</v>
      </c>
      <c r="B377" s="33"/>
      <c r="C377" s="34">
        <v>204</v>
      </c>
      <c r="D377" s="34">
        <v>37</v>
      </c>
      <c r="E377" s="34">
        <v>393</v>
      </c>
      <c r="F377" s="35">
        <v>0.61323155216284986</v>
      </c>
      <c r="G377" s="34">
        <v>224</v>
      </c>
      <c r="H377" s="34">
        <v>35</v>
      </c>
      <c r="I377" s="34">
        <v>405</v>
      </c>
      <c r="J377" s="35">
        <v>0.63950617283950617</v>
      </c>
      <c r="K377" s="32" t="s">
        <v>403</v>
      </c>
      <c r="L377" s="33"/>
      <c r="M377" s="36">
        <f>SUM(M378)</f>
        <v>313.23150000000004</v>
      </c>
      <c r="N377" s="36">
        <f>SUM(N378)</f>
        <v>0</v>
      </c>
      <c r="O377" s="36">
        <f>SUM(O378)</f>
        <v>423</v>
      </c>
      <c r="P377" s="96">
        <f t="shared" si="7"/>
        <v>0.74050000000000005</v>
      </c>
    </row>
    <row r="378" spans="1:16" x14ac:dyDescent="0.3">
      <c r="A378" s="79" t="s">
        <v>404</v>
      </c>
      <c r="B378" s="37" t="s">
        <v>625</v>
      </c>
      <c r="C378" s="38">
        <v>204</v>
      </c>
      <c r="D378" s="38">
        <v>37</v>
      </c>
      <c r="E378" s="38">
        <v>393</v>
      </c>
      <c r="F378" s="39">
        <v>0.61323155216284986</v>
      </c>
      <c r="G378" s="38">
        <v>224</v>
      </c>
      <c r="H378" s="38">
        <v>35</v>
      </c>
      <c r="I378" s="38">
        <v>405</v>
      </c>
      <c r="J378" s="40">
        <v>0.63950617283950617</v>
      </c>
      <c r="K378" s="37" t="s">
        <v>404</v>
      </c>
      <c r="L378" s="37" t="s">
        <v>405</v>
      </c>
      <c r="M378" s="60">
        <f>O378*0.7405</f>
        <v>313.23150000000004</v>
      </c>
      <c r="N378" s="60">
        <v>0</v>
      </c>
      <c r="O378" s="60">
        <v>423</v>
      </c>
      <c r="P378" s="95">
        <f t="shared" si="7"/>
        <v>0.74050000000000005</v>
      </c>
    </row>
    <row r="379" spans="1:16" x14ac:dyDescent="0.3">
      <c r="A379" s="77" t="s">
        <v>406</v>
      </c>
      <c r="B379" s="33"/>
      <c r="C379" s="34">
        <v>80</v>
      </c>
      <c r="D379" s="34">
        <v>11</v>
      </c>
      <c r="E379" s="34">
        <v>217</v>
      </c>
      <c r="F379" s="35">
        <v>0.41935483870967744</v>
      </c>
      <c r="G379" s="34">
        <v>76</v>
      </c>
      <c r="H379" s="34">
        <v>11</v>
      </c>
      <c r="I379" s="34">
        <v>218</v>
      </c>
      <c r="J379" s="35">
        <v>0.39908256880733944</v>
      </c>
      <c r="K379" s="32" t="s">
        <v>406</v>
      </c>
      <c r="L379" s="33"/>
      <c r="M379" s="36">
        <f>SUM(M380)</f>
        <v>84</v>
      </c>
      <c r="N379" s="36">
        <f>SUM(N380)</f>
        <v>6</v>
      </c>
      <c r="O379" s="36">
        <f>SUM(O380)</f>
        <v>212</v>
      </c>
      <c r="P379" s="78">
        <f t="shared" si="7"/>
        <v>0.42452830188679247</v>
      </c>
    </row>
    <row r="380" spans="1:16" x14ac:dyDescent="0.3">
      <c r="A380" s="79" t="s">
        <v>407</v>
      </c>
      <c r="B380" s="37" t="s">
        <v>408</v>
      </c>
      <c r="C380" s="38">
        <v>80</v>
      </c>
      <c r="D380" s="38">
        <v>11</v>
      </c>
      <c r="E380" s="38">
        <v>217</v>
      </c>
      <c r="F380" s="39">
        <v>0.41935483870967744</v>
      </c>
      <c r="G380" s="38">
        <v>76</v>
      </c>
      <c r="H380" s="38">
        <v>11</v>
      </c>
      <c r="I380" s="38">
        <v>218</v>
      </c>
      <c r="J380" s="40">
        <v>0.39908256880733944</v>
      </c>
      <c r="K380" s="37" t="s">
        <v>407</v>
      </c>
      <c r="L380" s="37" t="s">
        <v>408</v>
      </c>
      <c r="M380" s="67">
        <v>84</v>
      </c>
      <c r="N380" s="67">
        <v>6</v>
      </c>
      <c r="O380" s="67">
        <v>212</v>
      </c>
      <c r="P380" s="80">
        <f t="shared" si="7"/>
        <v>0.42452830188679247</v>
      </c>
    </row>
    <row r="381" spans="1:16" x14ac:dyDescent="0.3">
      <c r="A381" s="77" t="s">
        <v>409</v>
      </c>
      <c r="B381" s="33"/>
      <c r="C381" s="34">
        <v>453</v>
      </c>
      <c r="D381" s="34">
        <v>43</v>
      </c>
      <c r="E381" s="34">
        <v>763</v>
      </c>
      <c r="F381" s="35">
        <v>0.65006553079947571</v>
      </c>
      <c r="G381" s="34">
        <v>428</v>
      </c>
      <c r="H381" s="34">
        <v>38</v>
      </c>
      <c r="I381" s="34">
        <v>700</v>
      </c>
      <c r="J381" s="35">
        <v>0.6657142857142857</v>
      </c>
      <c r="K381" s="32" t="s">
        <v>409</v>
      </c>
      <c r="L381" s="33"/>
      <c r="M381" s="36">
        <f>SUM(M382:M383)</f>
        <v>668</v>
      </c>
      <c r="N381" s="36">
        <f>SUM(N382:N383)</f>
        <v>0</v>
      </c>
      <c r="O381" s="36">
        <f>SUM(O382:O383)</f>
        <v>668</v>
      </c>
      <c r="P381" s="78">
        <f t="shared" si="7"/>
        <v>1</v>
      </c>
    </row>
    <row r="382" spans="1:16" x14ac:dyDescent="0.3">
      <c r="A382" s="79" t="s">
        <v>410</v>
      </c>
      <c r="B382" s="37" t="s">
        <v>626</v>
      </c>
      <c r="C382" s="38">
        <v>251</v>
      </c>
      <c r="D382" s="38">
        <v>32</v>
      </c>
      <c r="E382" s="38">
        <v>437</v>
      </c>
      <c r="F382" s="39">
        <v>0.64759725400457668</v>
      </c>
      <c r="G382" s="38">
        <v>212</v>
      </c>
      <c r="H382" s="38">
        <v>27</v>
      </c>
      <c r="I382" s="38">
        <v>401</v>
      </c>
      <c r="J382" s="40">
        <v>0.5960099750623441</v>
      </c>
      <c r="K382" s="37" t="s">
        <v>410</v>
      </c>
      <c r="L382" s="37" t="s">
        <v>412</v>
      </c>
      <c r="M382" s="44">
        <v>378</v>
      </c>
      <c r="N382" s="44">
        <v>0</v>
      </c>
      <c r="O382" s="44">
        <v>378</v>
      </c>
      <c r="P382" s="80">
        <f t="shared" si="7"/>
        <v>1</v>
      </c>
    </row>
    <row r="383" spans="1:16" x14ac:dyDescent="0.3">
      <c r="A383" s="79" t="s">
        <v>410</v>
      </c>
      <c r="B383" s="37" t="s">
        <v>627</v>
      </c>
      <c r="C383" s="38">
        <v>176</v>
      </c>
      <c r="D383" s="38">
        <v>11</v>
      </c>
      <c r="E383" s="38">
        <v>300</v>
      </c>
      <c r="F383" s="39">
        <v>0.62333333333333329</v>
      </c>
      <c r="G383" s="38">
        <v>192</v>
      </c>
      <c r="H383" s="38">
        <v>11</v>
      </c>
      <c r="I383" s="38">
        <v>275</v>
      </c>
      <c r="J383" s="40">
        <v>0.73818181818181816</v>
      </c>
      <c r="K383" s="37" t="s">
        <v>410</v>
      </c>
      <c r="L383" s="37" t="s">
        <v>413</v>
      </c>
      <c r="M383" s="44">
        <v>290</v>
      </c>
      <c r="N383" s="44">
        <v>0</v>
      </c>
      <c r="O383" s="44">
        <v>290</v>
      </c>
      <c r="P383" s="80">
        <f t="shared" si="7"/>
        <v>1</v>
      </c>
    </row>
    <row r="384" spans="1:16" x14ac:dyDescent="0.3">
      <c r="A384" s="77" t="s">
        <v>414</v>
      </c>
      <c r="B384" s="33"/>
      <c r="C384" s="34">
        <v>674</v>
      </c>
      <c r="D384" s="34">
        <v>171</v>
      </c>
      <c r="E384" s="34">
        <v>1917</v>
      </c>
      <c r="F384" s="35">
        <v>0.44079290558163797</v>
      </c>
      <c r="G384" s="34">
        <v>497</v>
      </c>
      <c r="H384" s="34">
        <v>104</v>
      </c>
      <c r="I384" s="34">
        <v>1939</v>
      </c>
      <c r="J384" s="35">
        <v>0.30995358432181536</v>
      </c>
      <c r="K384" s="32" t="s">
        <v>414</v>
      </c>
      <c r="L384" s="33"/>
      <c r="M384" s="36">
        <f>SUM(M385:M395)</f>
        <v>1012.0182</v>
      </c>
      <c r="N384" s="36">
        <f>SUM(N385:N395)</f>
        <v>136</v>
      </c>
      <c r="O384" s="36">
        <f>SUM(O385:O395)</f>
        <v>2180</v>
      </c>
      <c r="P384" s="78">
        <f t="shared" si="7"/>
        <v>0.52661385321100918</v>
      </c>
    </row>
    <row r="385" spans="1:16" x14ac:dyDescent="0.3">
      <c r="A385" s="79" t="s">
        <v>415</v>
      </c>
      <c r="B385" s="37" t="s">
        <v>628</v>
      </c>
      <c r="C385" s="38">
        <v>101</v>
      </c>
      <c r="D385" s="38">
        <v>17</v>
      </c>
      <c r="E385" s="38">
        <v>155</v>
      </c>
      <c r="F385" s="39">
        <v>0.76129032258064511</v>
      </c>
      <c r="G385" s="38">
        <v>70</v>
      </c>
      <c r="H385" s="38">
        <v>13</v>
      </c>
      <c r="I385" s="38">
        <v>155</v>
      </c>
      <c r="J385" s="40">
        <v>0.53548387096774197</v>
      </c>
      <c r="K385" s="37" t="s">
        <v>415</v>
      </c>
      <c r="L385" s="37" t="s">
        <v>416</v>
      </c>
      <c r="M385" s="44">
        <f>O385*0.6314</f>
        <v>105.4438</v>
      </c>
      <c r="N385" s="44">
        <v>0</v>
      </c>
      <c r="O385" s="44">
        <v>167</v>
      </c>
      <c r="P385" s="95">
        <f t="shared" si="7"/>
        <v>0.63139999999999996</v>
      </c>
    </row>
    <row r="386" spans="1:16" x14ac:dyDescent="0.3">
      <c r="A386" s="79" t="s">
        <v>415</v>
      </c>
      <c r="B386" s="37" t="s">
        <v>664</v>
      </c>
      <c r="C386" s="38">
        <v>47</v>
      </c>
      <c r="D386" s="38">
        <v>15</v>
      </c>
      <c r="E386" s="38">
        <v>190</v>
      </c>
      <c r="F386" s="39">
        <v>0.32631578947368423</v>
      </c>
      <c r="G386" s="38">
        <v>34</v>
      </c>
      <c r="H386" s="38">
        <v>8</v>
      </c>
      <c r="I386" s="38">
        <v>197</v>
      </c>
      <c r="J386" s="40">
        <v>0.21319796954314721</v>
      </c>
      <c r="K386" s="37" t="s">
        <v>415</v>
      </c>
      <c r="L386" s="37" t="s">
        <v>417</v>
      </c>
      <c r="M386" s="44">
        <v>67</v>
      </c>
      <c r="N386" s="44">
        <v>20</v>
      </c>
      <c r="O386" s="44">
        <v>226</v>
      </c>
      <c r="P386" s="80">
        <f t="shared" si="7"/>
        <v>0.38495575221238937</v>
      </c>
    </row>
    <row r="387" spans="1:16" x14ac:dyDescent="0.3">
      <c r="A387" s="79" t="s">
        <v>415</v>
      </c>
      <c r="B387" s="37" t="s">
        <v>665</v>
      </c>
      <c r="C387" s="38">
        <v>48</v>
      </c>
      <c r="D387" s="38">
        <v>23</v>
      </c>
      <c r="E387" s="38">
        <v>224</v>
      </c>
      <c r="F387" s="39">
        <v>0.3169642857142857</v>
      </c>
      <c r="G387" s="38">
        <v>40</v>
      </c>
      <c r="H387" s="38">
        <v>12</v>
      </c>
      <c r="I387" s="38">
        <v>222</v>
      </c>
      <c r="J387" s="40">
        <v>0.23423423423423423</v>
      </c>
      <c r="K387" s="37" t="s">
        <v>415</v>
      </c>
      <c r="L387" s="37" t="s">
        <v>418</v>
      </c>
      <c r="M387" s="44">
        <v>95</v>
      </c>
      <c r="N387" s="44">
        <v>23</v>
      </c>
      <c r="O387" s="44">
        <v>259</v>
      </c>
      <c r="P387" s="80">
        <f t="shared" si="7"/>
        <v>0.45559845559845558</v>
      </c>
    </row>
    <row r="388" spans="1:16" x14ac:dyDescent="0.3">
      <c r="A388" s="79" t="s">
        <v>415</v>
      </c>
      <c r="B388" s="37" t="s">
        <v>666</v>
      </c>
      <c r="C388" s="38">
        <v>166</v>
      </c>
      <c r="D388" s="38">
        <v>59</v>
      </c>
      <c r="E388" s="38">
        <v>644</v>
      </c>
      <c r="F388" s="39">
        <v>0.34937888198757766</v>
      </c>
      <c r="G388" s="38">
        <v>106</v>
      </c>
      <c r="H388" s="38">
        <v>19</v>
      </c>
      <c r="I388" s="38">
        <v>670</v>
      </c>
      <c r="J388" s="40">
        <v>0.18656716417910449</v>
      </c>
      <c r="K388" s="37" t="s">
        <v>415</v>
      </c>
      <c r="L388" s="37" t="s">
        <v>419</v>
      </c>
      <c r="M388" s="44">
        <v>243</v>
      </c>
      <c r="N388" s="44">
        <v>63</v>
      </c>
      <c r="O388" s="44">
        <v>697</v>
      </c>
      <c r="P388" s="80">
        <f t="shared" si="7"/>
        <v>0.43902439024390244</v>
      </c>
    </row>
    <row r="389" spans="1:16" x14ac:dyDescent="0.3">
      <c r="A389" s="79" t="s">
        <v>415</v>
      </c>
      <c r="B389" s="37" t="s">
        <v>667</v>
      </c>
      <c r="C389" s="38">
        <v>41</v>
      </c>
      <c r="D389" s="38">
        <v>4</v>
      </c>
      <c r="E389" s="38">
        <v>57</v>
      </c>
      <c r="F389" s="39">
        <v>0.78947368421052633</v>
      </c>
      <c r="G389" s="38">
        <v>18</v>
      </c>
      <c r="H389" s="38">
        <v>11</v>
      </c>
      <c r="I389" s="38">
        <v>63</v>
      </c>
      <c r="J389" s="40">
        <v>0.46031746031746029</v>
      </c>
      <c r="K389" s="37" t="s">
        <v>415</v>
      </c>
      <c r="L389" s="37" t="s">
        <v>420</v>
      </c>
      <c r="M389" s="44">
        <v>13</v>
      </c>
      <c r="N389" s="44">
        <v>8</v>
      </c>
      <c r="O389" s="44">
        <v>66</v>
      </c>
      <c r="P389" s="80">
        <f t="shared" si="7"/>
        <v>0.31818181818181818</v>
      </c>
    </row>
    <row r="390" spans="1:16" x14ac:dyDescent="0.3">
      <c r="A390" s="79" t="s">
        <v>415</v>
      </c>
      <c r="B390" s="37" t="s">
        <v>668</v>
      </c>
      <c r="C390" s="38">
        <v>28</v>
      </c>
      <c r="D390" s="38">
        <v>3</v>
      </c>
      <c r="E390" s="38">
        <v>93</v>
      </c>
      <c r="F390" s="39">
        <v>0.33333333333333331</v>
      </c>
      <c r="G390" s="38">
        <v>37</v>
      </c>
      <c r="H390" s="38">
        <v>8</v>
      </c>
      <c r="I390" s="38">
        <v>84</v>
      </c>
      <c r="J390" s="40">
        <v>0.5357142857142857</v>
      </c>
      <c r="K390" s="37" t="s">
        <v>415</v>
      </c>
      <c r="L390" s="37" t="s">
        <v>421</v>
      </c>
      <c r="M390" s="44">
        <v>65</v>
      </c>
      <c r="N390" s="44">
        <v>8</v>
      </c>
      <c r="O390" s="44">
        <v>105</v>
      </c>
      <c r="P390" s="80">
        <f t="shared" si="7"/>
        <v>0.69523809523809521</v>
      </c>
    </row>
    <row r="391" spans="1:16" x14ac:dyDescent="0.3">
      <c r="A391" s="79" t="s">
        <v>415</v>
      </c>
      <c r="B391" s="37" t="s">
        <v>669</v>
      </c>
      <c r="C391" s="38">
        <v>21</v>
      </c>
      <c r="D391" s="38">
        <v>2</v>
      </c>
      <c r="E391" s="38">
        <v>58</v>
      </c>
      <c r="F391" s="39">
        <v>0.39655172413793105</v>
      </c>
      <c r="G391" s="38">
        <v>15</v>
      </c>
      <c r="H391" s="38">
        <v>3</v>
      </c>
      <c r="I391" s="38">
        <v>47</v>
      </c>
      <c r="J391" s="40">
        <v>0.38297872340425532</v>
      </c>
      <c r="K391" s="37" t="s">
        <v>415</v>
      </c>
      <c r="L391" s="37" t="s">
        <v>422</v>
      </c>
      <c r="M391" s="44">
        <v>30</v>
      </c>
      <c r="N391" s="44">
        <v>4</v>
      </c>
      <c r="O391" s="44">
        <v>48</v>
      </c>
      <c r="P391" s="80">
        <f t="shared" si="7"/>
        <v>0.70833333333333337</v>
      </c>
    </row>
    <row r="392" spans="1:16" x14ac:dyDescent="0.3">
      <c r="A392" s="79" t="s">
        <v>415</v>
      </c>
      <c r="B392" s="37" t="s">
        <v>670</v>
      </c>
      <c r="C392" s="38">
        <v>23</v>
      </c>
      <c r="D392" s="38">
        <v>16</v>
      </c>
      <c r="E392" s="38">
        <v>77</v>
      </c>
      <c r="F392" s="39">
        <v>0.50649350649350644</v>
      </c>
      <c r="G392" s="38">
        <v>18</v>
      </c>
      <c r="H392" s="38">
        <v>2</v>
      </c>
      <c r="I392" s="38">
        <v>72</v>
      </c>
      <c r="J392" s="40">
        <v>0.27777777777777779</v>
      </c>
      <c r="K392" s="37" t="s">
        <v>415</v>
      </c>
      <c r="L392" s="37" t="s">
        <v>423</v>
      </c>
      <c r="M392" s="44">
        <v>42</v>
      </c>
      <c r="N392" s="44">
        <v>2</v>
      </c>
      <c r="O392" s="44">
        <v>78</v>
      </c>
      <c r="P392" s="80">
        <f t="shared" si="7"/>
        <v>0.5641025641025641</v>
      </c>
    </row>
    <row r="393" spans="1:16" x14ac:dyDescent="0.3">
      <c r="A393" s="79" t="s">
        <v>415</v>
      </c>
      <c r="B393" s="37" t="s">
        <v>671</v>
      </c>
      <c r="C393" s="38">
        <v>24</v>
      </c>
      <c r="D393" s="38">
        <v>3</v>
      </c>
      <c r="E393" s="38">
        <v>104</v>
      </c>
      <c r="F393" s="39">
        <v>0.25961538461538464</v>
      </c>
      <c r="G393" s="38">
        <v>27</v>
      </c>
      <c r="H393" s="38">
        <v>7</v>
      </c>
      <c r="I393" s="38">
        <v>97</v>
      </c>
      <c r="J393" s="40">
        <v>0.35051546391752575</v>
      </c>
      <c r="K393" s="37" t="s">
        <v>415</v>
      </c>
      <c r="L393" s="37" t="s">
        <v>424</v>
      </c>
      <c r="M393" s="44">
        <v>103</v>
      </c>
      <c r="N393" s="44">
        <v>8</v>
      </c>
      <c r="O393" s="44">
        <v>170</v>
      </c>
      <c r="P393" s="80">
        <f t="shared" si="7"/>
        <v>0.65294117647058825</v>
      </c>
    </row>
    <row r="394" spans="1:16" x14ac:dyDescent="0.3">
      <c r="A394" s="79" t="s">
        <v>415</v>
      </c>
      <c r="B394" s="37" t="s">
        <v>629</v>
      </c>
      <c r="C394" s="38">
        <v>48</v>
      </c>
      <c r="D394" s="38">
        <v>14</v>
      </c>
      <c r="E394" s="38">
        <v>92</v>
      </c>
      <c r="F394" s="39">
        <v>0.67391304347826086</v>
      </c>
      <c r="G394" s="38">
        <v>38</v>
      </c>
      <c r="H394" s="38">
        <v>7</v>
      </c>
      <c r="I394" s="38">
        <v>102</v>
      </c>
      <c r="J394" s="40">
        <v>0.44117647058823528</v>
      </c>
      <c r="K394" s="37" t="s">
        <v>415</v>
      </c>
      <c r="L394" s="37" t="s">
        <v>425</v>
      </c>
      <c r="M394" s="44">
        <f>O394*0.7912</f>
        <v>83.867199999999997</v>
      </c>
      <c r="N394" s="44">
        <v>0</v>
      </c>
      <c r="O394" s="44">
        <v>106</v>
      </c>
      <c r="P394" s="95">
        <f>(M394+N394)/O394</f>
        <v>0.79120000000000001</v>
      </c>
    </row>
    <row r="395" spans="1:16" x14ac:dyDescent="0.3">
      <c r="A395" s="79" t="s">
        <v>415</v>
      </c>
      <c r="B395" s="37" t="s">
        <v>630</v>
      </c>
      <c r="C395" s="38">
        <v>127</v>
      </c>
      <c r="D395" s="38">
        <v>15</v>
      </c>
      <c r="E395" s="38">
        <v>223</v>
      </c>
      <c r="F395" s="39">
        <v>0.63677130044843044</v>
      </c>
      <c r="G395" s="38">
        <v>94</v>
      </c>
      <c r="H395" s="38">
        <v>14</v>
      </c>
      <c r="I395" s="38">
        <v>230</v>
      </c>
      <c r="J395" s="40">
        <v>0.46956521739130436</v>
      </c>
      <c r="K395" s="37" t="s">
        <v>415</v>
      </c>
      <c r="L395" s="37" t="s">
        <v>426</v>
      </c>
      <c r="M395" s="44">
        <f>O395*0.6384</f>
        <v>164.7072</v>
      </c>
      <c r="N395" s="44">
        <v>0</v>
      </c>
      <c r="O395" s="44">
        <v>258</v>
      </c>
      <c r="P395" s="95">
        <f>(M395+N395)/O395</f>
        <v>0.63839999999999997</v>
      </c>
    </row>
    <row r="396" spans="1:16" x14ac:dyDescent="0.3">
      <c r="A396" s="77" t="s">
        <v>427</v>
      </c>
      <c r="B396" s="33"/>
      <c r="C396" s="34">
        <v>1492</v>
      </c>
      <c r="D396" s="34">
        <v>58</v>
      </c>
      <c r="E396" s="34">
        <v>1993</v>
      </c>
      <c r="F396" s="35">
        <v>0.77772202709483196</v>
      </c>
      <c r="G396" s="34">
        <v>1356</v>
      </c>
      <c r="H396" s="34">
        <v>69</v>
      </c>
      <c r="I396" s="34">
        <v>1900</v>
      </c>
      <c r="J396" s="35">
        <v>0.75</v>
      </c>
      <c r="K396" s="32" t="s">
        <v>427</v>
      </c>
      <c r="L396" s="33"/>
      <c r="M396" s="36">
        <f>SUM(M397:M408)</f>
        <v>2120.3882000000003</v>
      </c>
      <c r="N396" s="36">
        <f>SUM(N397:N408)</f>
        <v>0</v>
      </c>
      <c r="O396" s="36">
        <f>SUM(O397:O408)</f>
        <v>2147</v>
      </c>
      <c r="P396" s="78">
        <f t="shared" ref="P396:P450" si="8">(M396+N396)/O396</f>
        <v>0.9876051234280393</v>
      </c>
    </row>
    <row r="397" spans="1:16" x14ac:dyDescent="0.3">
      <c r="A397" s="79" t="s">
        <v>428</v>
      </c>
      <c r="B397" s="37" t="s">
        <v>631</v>
      </c>
      <c r="C397" s="38">
        <v>49</v>
      </c>
      <c r="D397" s="38">
        <v>0</v>
      </c>
      <c r="E397" s="38">
        <v>68</v>
      </c>
      <c r="F397" s="39">
        <v>0.72058823529411764</v>
      </c>
      <c r="G397" s="38">
        <v>51</v>
      </c>
      <c r="H397" s="38">
        <v>1</v>
      </c>
      <c r="I397" s="38">
        <v>67</v>
      </c>
      <c r="J397" s="40">
        <v>0.77611940298507465</v>
      </c>
      <c r="K397" s="37" t="s">
        <v>428</v>
      </c>
      <c r="L397" s="37" t="s">
        <v>429</v>
      </c>
      <c r="M397" s="44">
        <v>72</v>
      </c>
      <c r="N397" s="44">
        <v>0</v>
      </c>
      <c r="O397" s="44">
        <v>72</v>
      </c>
      <c r="P397" s="80">
        <f t="shared" si="8"/>
        <v>1</v>
      </c>
    </row>
    <row r="398" spans="1:16" x14ac:dyDescent="0.3">
      <c r="A398" s="79" t="s">
        <v>428</v>
      </c>
      <c r="B398" s="37" t="s">
        <v>632</v>
      </c>
      <c r="C398" s="38">
        <v>172</v>
      </c>
      <c r="D398" s="38">
        <v>3</v>
      </c>
      <c r="E398" s="38">
        <v>183</v>
      </c>
      <c r="F398" s="39">
        <v>0.95628415300546443</v>
      </c>
      <c r="G398" s="38">
        <v>155</v>
      </c>
      <c r="H398" s="38">
        <v>4</v>
      </c>
      <c r="I398" s="38">
        <v>179</v>
      </c>
      <c r="J398" s="40">
        <v>0.88826815642458101</v>
      </c>
      <c r="K398" s="37" t="s">
        <v>428</v>
      </c>
      <c r="L398" s="37" t="s">
        <v>430</v>
      </c>
      <c r="M398" s="44">
        <v>205</v>
      </c>
      <c r="N398" s="44">
        <v>0</v>
      </c>
      <c r="O398" s="44">
        <v>205</v>
      </c>
      <c r="P398" s="80">
        <f t="shared" si="8"/>
        <v>1</v>
      </c>
    </row>
    <row r="399" spans="1:16" x14ac:dyDescent="0.3">
      <c r="A399" s="79" t="s">
        <v>428</v>
      </c>
      <c r="B399" s="37" t="s">
        <v>633</v>
      </c>
      <c r="C399" s="38">
        <v>146</v>
      </c>
      <c r="D399" s="38">
        <v>3</v>
      </c>
      <c r="E399" s="38">
        <v>167</v>
      </c>
      <c r="F399" s="39">
        <v>0.89221556886227549</v>
      </c>
      <c r="G399" s="38">
        <v>143</v>
      </c>
      <c r="H399" s="38">
        <v>6</v>
      </c>
      <c r="I399" s="38">
        <v>169</v>
      </c>
      <c r="J399" s="40">
        <v>0.88165680473372776</v>
      </c>
      <c r="K399" s="37" t="s">
        <v>428</v>
      </c>
      <c r="L399" s="37" t="s">
        <v>431</v>
      </c>
      <c r="M399" s="44">
        <v>208</v>
      </c>
      <c r="N399" s="44">
        <v>0</v>
      </c>
      <c r="O399" s="44">
        <v>208</v>
      </c>
      <c r="P399" s="80">
        <f t="shared" si="8"/>
        <v>1</v>
      </c>
    </row>
    <row r="400" spans="1:16" x14ac:dyDescent="0.3">
      <c r="A400" s="79" t="s">
        <v>428</v>
      </c>
      <c r="B400" s="37" t="s">
        <v>634</v>
      </c>
      <c r="C400" s="38">
        <v>232</v>
      </c>
      <c r="D400" s="38">
        <v>6</v>
      </c>
      <c r="E400" s="38">
        <v>269</v>
      </c>
      <c r="F400" s="39">
        <v>0.88475836431226762</v>
      </c>
      <c r="G400" s="38">
        <v>231</v>
      </c>
      <c r="H400" s="38">
        <v>14</v>
      </c>
      <c r="I400" s="38">
        <v>270</v>
      </c>
      <c r="J400" s="40">
        <v>0.90740740740740744</v>
      </c>
      <c r="K400" s="37" t="s">
        <v>428</v>
      </c>
      <c r="L400" s="37" t="s">
        <v>432</v>
      </c>
      <c r="M400" s="44">
        <v>273</v>
      </c>
      <c r="N400" s="44">
        <v>0</v>
      </c>
      <c r="O400" s="44">
        <v>273</v>
      </c>
      <c r="P400" s="80">
        <f t="shared" si="8"/>
        <v>1</v>
      </c>
    </row>
    <row r="401" spans="1:16" x14ac:dyDescent="0.3">
      <c r="A401" s="79" t="s">
        <v>428</v>
      </c>
      <c r="B401" s="37" t="s">
        <v>635</v>
      </c>
      <c r="C401" s="38">
        <v>36</v>
      </c>
      <c r="D401" s="38">
        <v>0</v>
      </c>
      <c r="E401" s="38">
        <v>37</v>
      </c>
      <c r="F401" s="39">
        <v>0.97297297297297303</v>
      </c>
      <c r="G401" s="38">
        <v>35</v>
      </c>
      <c r="H401" s="38">
        <v>0</v>
      </c>
      <c r="I401" s="38">
        <v>37</v>
      </c>
      <c r="J401" s="40">
        <v>0.94594594594594594</v>
      </c>
      <c r="K401" s="37" t="s">
        <v>428</v>
      </c>
      <c r="L401" s="37" t="s">
        <v>433</v>
      </c>
      <c r="M401" s="44">
        <v>41</v>
      </c>
      <c r="N401" s="44">
        <v>0</v>
      </c>
      <c r="O401" s="44">
        <v>41</v>
      </c>
      <c r="P401" s="80">
        <f t="shared" si="8"/>
        <v>1</v>
      </c>
    </row>
    <row r="402" spans="1:16" x14ac:dyDescent="0.3">
      <c r="A402" s="79" t="s">
        <v>428</v>
      </c>
      <c r="B402" s="37" t="s">
        <v>636</v>
      </c>
      <c r="C402" s="38"/>
      <c r="D402" s="38"/>
      <c r="E402" s="38"/>
      <c r="F402" s="39"/>
      <c r="G402" s="38"/>
      <c r="H402" s="38"/>
      <c r="I402" s="38"/>
      <c r="J402" s="40"/>
      <c r="K402" s="37" t="s">
        <v>428</v>
      </c>
      <c r="L402" s="37" t="s">
        <v>524</v>
      </c>
      <c r="M402" s="44">
        <f>O402*0.9608</f>
        <v>390.08479999999997</v>
      </c>
      <c r="N402" s="44">
        <v>0</v>
      </c>
      <c r="O402" s="44">
        <v>406</v>
      </c>
      <c r="P402" s="95">
        <f t="shared" si="8"/>
        <v>0.96079999999999999</v>
      </c>
    </row>
    <row r="403" spans="1:16" x14ac:dyDescent="0.3">
      <c r="A403" s="79" t="s">
        <v>428</v>
      </c>
      <c r="B403" s="37" t="s">
        <v>637</v>
      </c>
      <c r="C403" s="38">
        <v>106</v>
      </c>
      <c r="D403" s="38">
        <v>2</v>
      </c>
      <c r="E403" s="38">
        <v>123</v>
      </c>
      <c r="F403" s="39">
        <v>0.87804878048780488</v>
      </c>
      <c r="G403" s="38">
        <v>97</v>
      </c>
      <c r="H403" s="38">
        <v>2</v>
      </c>
      <c r="I403" s="38">
        <v>115</v>
      </c>
      <c r="J403" s="40">
        <v>0.86086956521739133</v>
      </c>
      <c r="K403" s="37" t="s">
        <v>428</v>
      </c>
      <c r="L403" s="37" t="s">
        <v>434</v>
      </c>
      <c r="M403" s="44">
        <v>136</v>
      </c>
      <c r="N403" s="44">
        <v>0</v>
      </c>
      <c r="O403" s="44">
        <v>136</v>
      </c>
      <c r="P403" s="80">
        <f t="shared" si="8"/>
        <v>1</v>
      </c>
    </row>
    <row r="404" spans="1:16" x14ac:dyDescent="0.3">
      <c r="A404" s="79" t="s">
        <v>428</v>
      </c>
      <c r="B404" s="37" t="s">
        <v>638</v>
      </c>
      <c r="C404" s="38">
        <v>30</v>
      </c>
      <c r="D404" s="38">
        <v>1</v>
      </c>
      <c r="E404" s="38">
        <v>42</v>
      </c>
      <c r="F404" s="39">
        <v>0.73809523809523814</v>
      </c>
      <c r="G404" s="38">
        <v>26</v>
      </c>
      <c r="H404" s="38">
        <v>0</v>
      </c>
      <c r="I404" s="38">
        <v>47</v>
      </c>
      <c r="J404" s="40">
        <v>0.55319148936170215</v>
      </c>
      <c r="K404" s="37" t="s">
        <v>428</v>
      </c>
      <c r="L404" s="37" t="s">
        <v>435</v>
      </c>
      <c r="M404" s="44">
        <v>46</v>
      </c>
      <c r="N404" s="44">
        <v>0</v>
      </c>
      <c r="O404" s="44">
        <v>46</v>
      </c>
      <c r="P404" s="80">
        <f t="shared" si="8"/>
        <v>1</v>
      </c>
    </row>
    <row r="405" spans="1:16" x14ac:dyDescent="0.3">
      <c r="A405" s="79" t="s">
        <v>428</v>
      </c>
      <c r="B405" s="37" t="s">
        <v>675</v>
      </c>
      <c r="C405" s="38">
        <v>414</v>
      </c>
      <c r="D405" s="38">
        <v>21</v>
      </c>
      <c r="E405" s="38">
        <v>701</v>
      </c>
      <c r="F405" s="39">
        <v>0.6205420827389444</v>
      </c>
      <c r="G405" s="38">
        <v>321</v>
      </c>
      <c r="H405" s="38">
        <v>22</v>
      </c>
      <c r="I405" s="38">
        <v>618</v>
      </c>
      <c r="J405" s="40">
        <v>0.55501618122977348</v>
      </c>
      <c r="K405" s="37" t="s">
        <v>428</v>
      </c>
      <c r="L405" s="37" t="s">
        <v>436</v>
      </c>
      <c r="M405" s="44">
        <v>330</v>
      </c>
      <c r="N405" s="44">
        <v>0</v>
      </c>
      <c r="O405" s="44">
        <v>330</v>
      </c>
      <c r="P405" s="80">
        <f t="shared" si="8"/>
        <v>1</v>
      </c>
    </row>
    <row r="406" spans="1:16" x14ac:dyDescent="0.3">
      <c r="A406" s="79" t="s">
        <v>428</v>
      </c>
      <c r="B406" s="37" t="s">
        <v>639</v>
      </c>
      <c r="C406" s="38">
        <v>107</v>
      </c>
      <c r="D406" s="38">
        <v>8</v>
      </c>
      <c r="E406" s="38">
        <v>141</v>
      </c>
      <c r="F406" s="39">
        <v>0.81560283687943258</v>
      </c>
      <c r="G406" s="38">
        <v>101</v>
      </c>
      <c r="H406" s="38">
        <v>3</v>
      </c>
      <c r="I406" s="38">
        <v>136</v>
      </c>
      <c r="J406" s="40">
        <v>0.76470588235294112</v>
      </c>
      <c r="K406" s="37" t="s">
        <v>428</v>
      </c>
      <c r="L406" s="37" t="s">
        <v>437</v>
      </c>
      <c r="M406" s="44">
        <f>O406*0.9323</f>
        <v>147.30340000000001</v>
      </c>
      <c r="N406" s="44">
        <v>0</v>
      </c>
      <c r="O406" s="44">
        <v>158</v>
      </c>
      <c r="P406" s="95">
        <f t="shared" si="8"/>
        <v>0.93230000000000002</v>
      </c>
    </row>
    <row r="407" spans="1:16" x14ac:dyDescent="0.3">
      <c r="A407" s="79" t="s">
        <v>428</v>
      </c>
      <c r="B407" s="37" t="s">
        <v>640</v>
      </c>
      <c r="C407" s="38">
        <v>141</v>
      </c>
      <c r="D407" s="38">
        <v>9</v>
      </c>
      <c r="E407" s="38">
        <v>177</v>
      </c>
      <c r="F407" s="39">
        <v>0.84745762711864403</v>
      </c>
      <c r="G407" s="38">
        <v>134</v>
      </c>
      <c r="H407" s="38">
        <v>6</v>
      </c>
      <c r="I407" s="38">
        <v>180</v>
      </c>
      <c r="J407" s="40">
        <v>0.77777777777777779</v>
      </c>
      <c r="K407" s="37" t="s">
        <v>428</v>
      </c>
      <c r="L407" s="37" t="s">
        <v>438</v>
      </c>
      <c r="M407" s="44">
        <v>192</v>
      </c>
      <c r="N407" s="44">
        <v>0</v>
      </c>
      <c r="O407" s="44">
        <v>192</v>
      </c>
      <c r="P407" s="80">
        <f t="shared" si="8"/>
        <v>1</v>
      </c>
    </row>
    <row r="408" spans="1:16" x14ac:dyDescent="0.3">
      <c r="A408" s="79" t="s">
        <v>428</v>
      </c>
      <c r="B408" s="37" t="s">
        <v>641</v>
      </c>
      <c r="C408" s="38">
        <v>59</v>
      </c>
      <c r="D408" s="38">
        <v>5</v>
      </c>
      <c r="E408" s="38">
        <v>85</v>
      </c>
      <c r="F408" s="39">
        <v>0.75294117647058822</v>
      </c>
      <c r="G408" s="38">
        <v>62</v>
      </c>
      <c r="H408" s="38">
        <v>11</v>
      </c>
      <c r="I408" s="38">
        <v>82</v>
      </c>
      <c r="J408" s="40">
        <v>0.8902439024390244</v>
      </c>
      <c r="K408" s="37" t="s">
        <v>428</v>
      </c>
      <c r="L408" s="37" t="s">
        <v>439</v>
      </c>
      <c r="M408" s="44">
        <v>80</v>
      </c>
      <c r="N408" s="44">
        <v>0</v>
      </c>
      <c r="O408" s="44">
        <v>80</v>
      </c>
      <c r="P408" s="80">
        <f t="shared" si="8"/>
        <v>1</v>
      </c>
    </row>
    <row r="409" spans="1:16" x14ac:dyDescent="0.3">
      <c r="A409" s="77" t="s">
        <v>440</v>
      </c>
      <c r="B409" s="33"/>
      <c r="C409" s="34">
        <v>190</v>
      </c>
      <c r="D409" s="34">
        <v>18</v>
      </c>
      <c r="E409" s="34">
        <v>430</v>
      </c>
      <c r="F409" s="35">
        <v>0.48372093023255813</v>
      </c>
      <c r="G409" s="34">
        <v>207</v>
      </c>
      <c r="H409" s="34">
        <v>25</v>
      </c>
      <c r="I409" s="34">
        <v>459</v>
      </c>
      <c r="J409" s="35">
        <v>0.50544662309368193</v>
      </c>
      <c r="K409" s="32" t="s">
        <v>440</v>
      </c>
      <c r="L409" s="33"/>
      <c r="M409" s="36">
        <f>SUM(M410:M412)</f>
        <v>199</v>
      </c>
      <c r="N409" s="36">
        <f>SUM(N410:N412)</f>
        <v>43</v>
      </c>
      <c r="O409" s="36">
        <f>SUM(O410:O412)</f>
        <v>466</v>
      </c>
      <c r="P409" s="78">
        <f t="shared" si="8"/>
        <v>0.51931330472102999</v>
      </c>
    </row>
    <row r="410" spans="1:16" x14ac:dyDescent="0.3">
      <c r="A410" s="79" t="s">
        <v>441</v>
      </c>
      <c r="B410" s="37" t="s">
        <v>442</v>
      </c>
      <c r="C410" s="38">
        <v>50</v>
      </c>
      <c r="D410" s="38">
        <v>2</v>
      </c>
      <c r="E410" s="38">
        <v>104</v>
      </c>
      <c r="F410" s="39">
        <v>0.5</v>
      </c>
      <c r="G410" s="38">
        <v>48</v>
      </c>
      <c r="H410" s="38">
        <v>9</v>
      </c>
      <c r="I410" s="38">
        <v>101</v>
      </c>
      <c r="J410" s="40">
        <v>0.5643564356435643</v>
      </c>
      <c r="K410" s="37" t="s">
        <v>441</v>
      </c>
      <c r="L410" s="37" t="s">
        <v>442</v>
      </c>
      <c r="M410" s="44">
        <v>40</v>
      </c>
      <c r="N410" s="44">
        <v>11</v>
      </c>
      <c r="O410" s="44">
        <v>90</v>
      </c>
      <c r="P410" s="80">
        <f t="shared" si="8"/>
        <v>0.56666666666666665</v>
      </c>
    </row>
    <row r="411" spans="1:16" x14ac:dyDescent="0.3">
      <c r="A411" s="79" t="s">
        <v>441</v>
      </c>
      <c r="B411" s="37" t="s">
        <v>443</v>
      </c>
      <c r="C411" s="38">
        <v>70</v>
      </c>
      <c r="D411" s="38">
        <v>5</v>
      </c>
      <c r="E411" s="38">
        <v>151</v>
      </c>
      <c r="F411" s="39">
        <v>0.49668874172185429</v>
      </c>
      <c r="G411" s="38">
        <v>79</v>
      </c>
      <c r="H411" s="38">
        <v>4</v>
      </c>
      <c r="I411" s="38">
        <v>155</v>
      </c>
      <c r="J411" s="40">
        <v>0.53548387096774197</v>
      </c>
      <c r="K411" s="37" t="s">
        <v>441</v>
      </c>
      <c r="L411" s="37" t="s">
        <v>443</v>
      </c>
      <c r="M411" s="44">
        <v>76</v>
      </c>
      <c r="N411" s="44">
        <v>7</v>
      </c>
      <c r="O411" s="44">
        <v>151</v>
      </c>
      <c r="P411" s="80">
        <f t="shared" si="8"/>
        <v>0.54966887417218546</v>
      </c>
    </row>
    <row r="412" spans="1:16" x14ac:dyDescent="0.3">
      <c r="A412" s="79" t="s">
        <v>441</v>
      </c>
      <c r="B412" s="37" t="s">
        <v>444</v>
      </c>
      <c r="C412" s="38">
        <v>70</v>
      </c>
      <c r="D412" s="38">
        <v>11</v>
      </c>
      <c r="E412" s="38">
        <v>175</v>
      </c>
      <c r="F412" s="39">
        <v>0.46285714285714286</v>
      </c>
      <c r="G412" s="38">
        <v>80</v>
      </c>
      <c r="H412" s="38">
        <v>12</v>
      </c>
      <c r="I412" s="38">
        <v>203</v>
      </c>
      <c r="J412" s="40">
        <v>0.45320197044334976</v>
      </c>
      <c r="K412" s="37" t="s">
        <v>441</v>
      </c>
      <c r="L412" s="37" t="s">
        <v>444</v>
      </c>
      <c r="M412" s="44">
        <v>83</v>
      </c>
      <c r="N412" s="44">
        <v>25</v>
      </c>
      <c r="O412" s="44">
        <v>225</v>
      </c>
      <c r="P412" s="80">
        <f t="shared" si="8"/>
        <v>0.48</v>
      </c>
    </row>
    <row r="413" spans="1:16" x14ac:dyDescent="0.3">
      <c r="A413" s="77" t="s">
        <v>445</v>
      </c>
      <c r="B413" s="33"/>
      <c r="C413" s="34">
        <v>141</v>
      </c>
      <c r="D413" s="34">
        <v>12</v>
      </c>
      <c r="E413" s="34">
        <v>195</v>
      </c>
      <c r="F413" s="35">
        <v>0.7846153846153846</v>
      </c>
      <c r="G413" s="34">
        <v>166</v>
      </c>
      <c r="H413" s="34">
        <v>9</v>
      </c>
      <c r="I413" s="34">
        <v>198</v>
      </c>
      <c r="J413" s="35">
        <v>0.88383838383838387</v>
      </c>
      <c r="K413" s="32" t="s">
        <v>446</v>
      </c>
      <c r="L413" s="33"/>
      <c r="M413" s="52">
        <f>SUM(M414)</f>
        <v>194</v>
      </c>
      <c r="N413" s="52">
        <f>SUM(N414)</f>
        <v>0</v>
      </c>
      <c r="O413" s="52">
        <f>SUM(O414)</f>
        <v>194</v>
      </c>
      <c r="P413" s="78">
        <f t="shared" si="8"/>
        <v>1</v>
      </c>
    </row>
    <row r="414" spans="1:16" x14ac:dyDescent="0.3">
      <c r="A414" s="79" t="s">
        <v>446</v>
      </c>
      <c r="B414" s="37" t="s">
        <v>642</v>
      </c>
      <c r="C414" s="38">
        <v>141</v>
      </c>
      <c r="D414" s="38">
        <v>12</v>
      </c>
      <c r="E414" s="38">
        <v>195</v>
      </c>
      <c r="F414" s="39">
        <v>0.7846153846153846</v>
      </c>
      <c r="G414" s="38">
        <v>166</v>
      </c>
      <c r="H414" s="38">
        <v>9</v>
      </c>
      <c r="I414" s="38">
        <v>198</v>
      </c>
      <c r="J414" s="40">
        <v>0.88383838383838387</v>
      </c>
      <c r="K414" s="37" t="s">
        <v>446</v>
      </c>
      <c r="L414" s="37" t="s">
        <v>447</v>
      </c>
      <c r="M414" s="44">
        <v>194</v>
      </c>
      <c r="N414" s="44">
        <v>0</v>
      </c>
      <c r="O414" s="44">
        <v>194</v>
      </c>
      <c r="P414" s="80">
        <f t="shared" si="8"/>
        <v>1</v>
      </c>
    </row>
    <row r="415" spans="1:16" x14ac:dyDescent="0.3">
      <c r="A415" s="77" t="s">
        <v>448</v>
      </c>
      <c r="B415" s="33"/>
      <c r="C415" s="34">
        <v>366</v>
      </c>
      <c r="D415" s="34">
        <v>114</v>
      </c>
      <c r="E415" s="34">
        <v>1431</v>
      </c>
      <c r="F415" s="35">
        <v>0.33542976939203356</v>
      </c>
      <c r="G415" s="34">
        <v>404</v>
      </c>
      <c r="H415" s="34">
        <v>93</v>
      </c>
      <c r="I415" s="34">
        <v>1458</v>
      </c>
      <c r="J415" s="35">
        <v>0.34087791495198905</v>
      </c>
      <c r="K415" s="32" t="s">
        <v>449</v>
      </c>
      <c r="L415" s="33"/>
      <c r="M415" s="52">
        <f>SUM(M416:M420)</f>
        <v>433</v>
      </c>
      <c r="N415" s="52">
        <f>SUM(N416:N420)</f>
        <v>92</v>
      </c>
      <c r="O415" s="52">
        <f>SUM(O416:O420)</f>
        <v>1342</v>
      </c>
      <c r="P415" s="78">
        <f t="shared" si="8"/>
        <v>0.39120715350223545</v>
      </c>
    </row>
    <row r="416" spans="1:16" x14ac:dyDescent="0.3">
      <c r="A416" s="79" t="s">
        <v>449</v>
      </c>
      <c r="B416" s="37" t="s">
        <v>450</v>
      </c>
      <c r="C416" s="38">
        <v>54</v>
      </c>
      <c r="D416" s="38">
        <v>16</v>
      </c>
      <c r="E416" s="38">
        <v>252</v>
      </c>
      <c r="F416" s="39">
        <v>0.27777777777777779</v>
      </c>
      <c r="G416" s="38">
        <v>82</v>
      </c>
      <c r="H416" s="38">
        <v>13</v>
      </c>
      <c r="I416" s="38">
        <v>282</v>
      </c>
      <c r="J416" s="40">
        <v>0.33687943262411346</v>
      </c>
      <c r="K416" s="37" t="s">
        <v>449</v>
      </c>
      <c r="L416" s="37" t="s">
        <v>450</v>
      </c>
      <c r="M416" s="44">
        <v>66</v>
      </c>
      <c r="N416" s="44">
        <v>17</v>
      </c>
      <c r="O416" s="44">
        <v>209</v>
      </c>
      <c r="P416" s="80">
        <f t="shared" si="8"/>
        <v>0.39712918660287083</v>
      </c>
    </row>
    <row r="417" spans="1:16" x14ac:dyDescent="0.3">
      <c r="A417" s="79" t="s">
        <v>449</v>
      </c>
      <c r="B417" s="37" t="s">
        <v>451</v>
      </c>
      <c r="C417" s="38">
        <v>89</v>
      </c>
      <c r="D417" s="38">
        <v>27</v>
      </c>
      <c r="E417" s="38">
        <v>338</v>
      </c>
      <c r="F417" s="39">
        <v>0.34319526627218933</v>
      </c>
      <c r="G417" s="38">
        <v>96</v>
      </c>
      <c r="H417" s="38">
        <v>23</v>
      </c>
      <c r="I417" s="38">
        <v>357</v>
      </c>
      <c r="J417" s="40">
        <v>0.33333333333333331</v>
      </c>
      <c r="K417" s="37" t="s">
        <v>449</v>
      </c>
      <c r="L417" s="37" t="s">
        <v>451</v>
      </c>
      <c r="M417" s="44">
        <v>91</v>
      </c>
      <c r="N417" s="44">
        <v>19</v>
      </c>
      <c r="O417" s="44">
        <v>292</v>
      </c>
      <c r="P417" s="80">
        <f t="shared" si="8"/>
        <v>0.37671232876712329</v>
      </c>
    </row>
    <row r="418" spans="1:16" x14ac:dyDescent="0.3">
      <c r="A418" s="79" t="s">
        <v>449</v>
      </c>
      <c r="B418" s="37" t="s">
        <v>452</v>
      </c>
      <c r="C418" s="38">
        <v>117</v>
      </c>
      <c r="D418" s="38">
        <v>39</v>
      </c>
      <c r="E418" s="38">
        <v>413</v>
      </c>
      <c r="F418" s="39">
        <v>0.37772397094430993</v>
      </c>
      <c r="G418" s="38">
        <v>123</v>
      </c>
      <c r="H418" s="38">
        <v>32</v>
      </c>
      <c r="I418" s="38">
        <v>423</v>
      </c>
      <c r="J418" s="40">
        <v>0.3664302600472813</v>
      </c>
      <c r="K418" s="37" t="s">
        <v>449</v>
      </c>
      <c r="L418" s="37" t="s">
        <v>452</v>
      </c>
      <c r="M418" s="44">
        <v>154</v>
      </c>
      <c r="N418" s="44">
        <v>35</v>
      </c>
      <c r="O418" s="44">
        <v>446</v>
      </c>
      <c r="P418" s="80">
        <f t="shared" si="8"/>
        <v>0.42376681614349776</v>
      </c>
    </row>
    <row r="419" spans="1:16" x14ac:dyDescent="0.3">
      <c r="A419" s="79" t="s">
        <v>449</v>
      </c>
      <c r="B419" s="37" t="s">
        <v>453</v>
      </c>
      <c r="C419" s="38">
        <v>33</v>
      </c>
      <c r="D419" s="38">
        <v>4</v>
      </c>
      <c r="E419" s="38">
        <v>47</v>
      </c>
      <c r="F419" s="39">
        <v>0.78723404255319152</v>
      </c>
      <c r="G419" s="38">
        <v>25</v>
      </c>
      <c r="H419" s="38">
        <v>5</v>
      </c>
      <c r="I419" s="38">
        <v>42</v>
      </c>
      <c r="J419" s="40">
        <v>0.7142857142857143</v>
      </c>
      <c r="K419" s="37" t="s">
        <v>449</v>
      </c>
      <c r="L419" s="37" t="s">
        <v>453</v>
      </c>
      <c r="M419" s="44">
        <v>20</v>
      </c>
      <c r="N419" s="44">
        <v>4</v>
      </c>
      <c r="O419" s="44">
        <v>37</v>
      </c>
      <c r="P419" s="80">
        <f t="shared" si="8"/>
        <v>0.64864864864864868</v>
      </c>
    </row>
    <row r="420" spans="1:16" x14ac:dyDescent="0.3">
      <c r="A420" s="79" t="s">
        <v>449</v>
      </c>
      <c r="B420" s="37" t="s">
        <v>454</v>
      </c>
      <c r="C420" s="38">
        <v>73</v>
      </c>
      <c r="D420" s="38">
        <v>28</v>
      </c>
      <c r="E420" s="38">
        <v>381</v>
      </c>
      <c r="F420" s="39">
        <v>0.26509186351706038</v>
      </c>
      <c r="G420" s="38">
        <v>78</v>
      </c>
      <c r="H420" s="38">
        <v>20</v>
      </c>
      <c r="I420" s="38">
        <v>354</v>
      </c>
      <c r="J420" s="40">
        <v>0.2768361581920904</v>
      </c>
      <c r="K420" s="37" t="s">
        <v>449</v>
      </c>
      <c r="L420" s="37" t="s">
        <v>454</v>
      </c>
      <c r="M420" s="44">
        <v>102</v>
      </c>
      <c r="N420" s="44">
        <v>17</v>
      </c>
      <c r="O420" s="44">
        <v>358</v>
      </c>
      <c r="P420" s="80">
        <f t="shared" si="8"/>
        <v>0.33240223463687152</v>
      </c>
    </row>
    <row r="421" spans="1:16" x14ac:dyDescent="0.3">
      <c r="A421" s="77" t="s">
        <v>458</v>
      </c>
      <c r="B421" s="33"/>
      <c r="C421" s="34">
        <v>80</v>
      </c>
      <c r="D421" s="34">
        <v>40</v>
      </c>
      <c r="E421" s="34">
        <v>171</v>
      </c>
      <c r="F421" s="35">
        <v>0.70175438596491224</v>
      </c>
      <c r="G421" s="34">
        <v>109</v>
      </c>
      <c r="H421" s="34">
        <v>41</v>
      </c>
      <c r="I421" s="34">
        <v>217</v>
      </c>
      <c r="J421" s="35">
        <v>0.69124423963133641</v>
      </c>
      <c r="K421" s="32" t="s">
        <v>458</v>
      </c>
      <c r="L421" s="33"/>
      <c r="M421" s="52">
        <f>SUM(M422:M429)</f>
        <v>105.40029999999999</v>
      </c>
      <c r="N421" s="52">
        <f>SUM(N422:N429)</f>
        <v>13</v>
      </c>
      <c r="O421" s="52">
        <f>SUM(O422:O429)</f>
        <v>188</v>
      </c>
      <c r="P421" s="78">
        <f t="shared" si="8"/>
        <v>0.62978882978723394</v>
      </c>
    </row>
    <row r="422" spans="1:16" x14ac:dyDescent="0.3">
      <c r="A422" s="79" t="s">
        <v>459</v>
      </c>
      <c r="B422" s="37" t="s">
        <v>710</v>
      </c>
      <c r="C422" s="38">
        <v>4</v>
      </c>
      <c r="D422" s="38">
        <v>1</v>
      </c>
      <c r="E422" s="38">
        <v>10</v>
      </c>
      <c r="F422" s="39">
        <v>0.5</v>
      </c>
      <c r="G422" s="38">
        <v>2</v>
      </c>
      <c r="H422" s="38">
        <v>4</v>
      </c>
      <c r="I422" s="38">
        <v>10</v>
      </c>
      <c r="J422" s="40">
        <v>0.6</v>
      </c>
      <c r="K422" s="37" t="s">
        <v>459</v>
      </c>
      <c r="L422" s="37" t="s">
        <v>461</v>
      </c>
      <c r="M422" s="44">
        <f>O422*0.4869</f>
        <v>10.7118</v>
      </c>
      <c r="N422" s="44">
        <v>0</v>
      </c>
      <c r="O422" s="44">
        <v>22</v>
      </c>
      <c r="P422" s="95">
        <f t="shared" si="8"/>
        <v>0.4869</v>
      </c>
    </row>
    <row r="423" spans="1:16" x14ac:dyDescent="0.3">
      <c r="A423" s="79" t="s">
        <v>459</v>
      </c>
      <c r="B423" s="37" t="s">
        <v>711</v>
      </c>
      <c r="C423" s="38">
        <v>10</v>
      </c>
      <c r="D423" s="38">
        <v>3</v>
      </c>
      <c r="E423" s="38">
        <v>15</v>
      </c>
      <c r="F423" s="39">
        <v>0.8666666666666667</v>
      </c>
      <c r="G423" s="38">
        <v>9</v>
      </c>
      <c r="H423" s="38">
        <v>6</v>
      </c>
      <c r="I423" s="38">
        <v>16</v>
      </c>
      <c r="J423" s="40">
        <v>0.9375</v>
      </c>
      <c r="K423" s="37" t="s">
        <v>459</v>
      </c>
      <c r="L423" s="37" t="s">
        <v>462</v>
      </c>
      <c r="M423" s="44">
        <f>O423*0.4923</f>
        <v>8.3690999999999995</v>
      </c>
      <c r="N423" s="44">
        <v>0</v>
      </c>
      <c r="O423" s="44">
        <v>17</v>
      </c>
      <c r="P423" s="95">
        <f t="shared" si="8"/>
        <v>0.49229999999999996</v>
      </c>
    </row>
    <row r="424" spans="1:16" x14ac:dyDescent="0.3">
      <c r="A424" s="79" t="s">
        <v>459</v>
      </c>
      <c r="B424" s="37" t="s">
        <v>525</v>
      </c>
      <c r="C424" s="38"/>
      <c r="D424" s="38"/>
      <c r="E424" s="38"/>
      <c r="F424" s="39"/>
      <c r="G424" s="38"/>
      <c r="H424" s="38"/>
      <c r="I424" s="38"/>
      <c r="J424" s="40"/>
      <c r="K424" s="37" t="s">
        <v>459</v>
      </c>
      <c r="L424" s="37" t="s">
        <v>525</v>
      </c>
      <c r="M424" s="44">
        <v>1</v>
      </c>
      <c r="N424" s="44">
        <v>2</v>
      </c>
      <c r="O424" s="44">
        <v>11</v>
      </c>
      <c r="P424" s="80">
        <f t="shared" si="8"/>
        <v>0.27272727272727271</v>
      </c>
    </row>
    <row r="425" spans="1:16" x14ac:dyDescent="0.3">
      <c r="A425" s="79" t="s">
        <v>459</v>
      </c>
      <c r="B425" s="37" t="s">
        <v>712</v>
      </c>
      <c r="C425" s="38">
        <v>7</v>
      </c>
      <c r="D425" s="38">
        <v>4</v>
      </c>
      <c r="E425" s="38">
        <v>11</v>
      </c>
      <c r="F425" s="39">
        <v>1</v>
      </c>
      <c r="G425" s="38">
        <v>6</v>
      </c>
      <c r="H425" s="38">
        <v>0</v>
      </c>
      <c r="I425" s="38">
        <v>11</v>
      </c>
      <c r="J425" s="40">
        <v>0.54545454545454541</v>
      </c>
      <c r="K425" s="37" t="s">
        <v>459</v>
      </c>
      <c r="L425" s="37" t="s">
        <v>463</v>
      </c>
      <c r="M425" s="44">
        <f>O425*0.96</f>
        <v>11.52</v>
      </c>
      <c r="N425" s="44">
        <v>0</v>
      </c>
      <c r="O425" s="44">
        <v>12</v>
      </c>
      <c r="P425" s="95">
        <f t="shared" si="8"/>
        <v>0.96</v>
      </c>
    </row>
    <row r="426" spans="1:16" x14ac:dyDescent="0.3">
      <c r="A426" s="79" t="s">
        <v>459</v>
      </c>
      <c r="B426" s="37" t="s">
        <v>713</v>
      </c>
      <c r="C426" s="38">
        <v>8</v>
      </c>
      <c r="D426" s="38">
        <v>2</v>
      </c>
      <c r="E426" s="38">
        <v>14</v>
      </c>
      <c r="F426" s="39">
        <v>0.7142857142857143</v>
      </c>
      <c r="G426" s="38">
        <v>14</v>
      </c>
      <c r="H426" s="38">
        <v>0</v>
      </c>
      <c r="I426" s="38">
        <v>20</v>
      </c>
      <c r="J426" s="40">
        <v>0.7</v>
      </c>
      <c r="K426" s="37" t="s">
        <v>459</v>
      </c>
      <c r="L426" s="37" t="s">
        <v>464</v>
      </c>
      <c r="M426" s="44">
        <v>19</v>
      </c>
      <c r="N426" s="44">
        <v>0</v>
      </c>
      <c r="O426" s="44">
        <v>19</v>
      </c>
      <c r="P426" s="80">
        <f t="shared" si="8"/>
        <v>1</v>
      </c>
    </row>
    <row r="427" spans="1:16" x14ac:dyDescent="0.3">
      <c r="A427" s="79" t="s">
        <v>459</v>
      </c>
      <c r="B427" s="37" t="s">
        <v>465</v>
      </c>
      <c r="C427" s="38">
        <v>4</v>
      </c>
      <c r="D427" s="38">
        <v>0</v>
      </c>
      <c r="E427" s="38">
        <v>10</v>
      </c>
      <c r="F427" s="39">
        <v>0.4</v>
      </c>
      <c r="G427" s="38">
        <v>11</v>
      </c>
      <c r="H427" s="38">
        <v>0</v>
      </c>
      <c r="I427" s="38">
        <v>13</v>
      </c>
      <c r="J427" s="40">
        <v>0.84615384615384615</v>
      </c>
      <c r="K427" s="37" t="s">
        <v>459</v>
      </c>
      <c r="L427" s="37" t="s">
        <v>465</v>
      </c>
      <c r="M427" s="44">
        <v>3</v>
      </c>
      <c r="N427" s="44">
        <v>0</v>
      </c>
      <c r="O427" s="44">
        <v>10</v>
      </c>
      <c r="P427" s="80">
        <f t="shared" si="8"/>
        <v>0.3</v>
      </c>
    </row>
    <row r="428" spans="1:16" x14ac:dyDescent="0.3">
      <c r="A428" s="79" t="s">
        <v>459</v>
      </c>
      <c r="B428" s="37" t="s">
        <v>467</v>
      </c>
      <c r="C428" s="38">
        <v>31</v>
      </c>
      <c r="D428" s="38">
        <v>18</v>
      </c>
      <c r="E428" s="38">
        <v>77</v>
      </c>
      <c r="F428" s="39">
        <v>0.63636363636363635</v>
      </c>
      <c r="G428" s="38">
        <v>52</v>
      </c>
      <c r="H428" s="38">
        <v>15</v>
      </c>
      <c r="I428" s="38">
        <v>115</v>
      </c>
      <c r="J428" s="40">
        <v>0.58260869565217388</v>
      </c>
      <c r="K428" s="37" t="s">
        <v>459</v>
      </c>
      <c r="L428" s="37" t="s">
        <v>467</v>
      </c>
      <c r="M428" s="44">
        <v>35</v>
      </c>
      <c r="N428" s="44">
        <v>11</v>
      </c>
      <c r="O428" s="44">
        <v>79</v>
      </c>
      <c r="P428" s="80">
        <f t="shared" si="8"/>
        <v>0.58227848101265822</v>
      </c>
    </row>
    <row r="429" spans="1:16" x14ac:dyDescent="0.3">
      <c r="A429" s="79" t="s">
        <v>459</v>
      </c>
      <c r="B429" s="37" t="s">
        <v>714</v>
      </c>
      <c r="C429" s="38">
        <v>7</v>
      </c>
      <c r="D429" s="38">
        <v>2</v>
      </c>
      <c r="E429" s="38">
        <v>13</v>
      </c>
      <c r="F429" s="39">
        <v>0.69230769230769229</v>
      </c>
      <c r="G429" s="38">
        <v>5</v>
      </c>
      <c r="H429" s="38">
        <v>5</v>
      </c>
      <c r="I429" s="38">
        <v>11</v>
      </c>
      <c r="J429" s="40">
        <v>0.90909090909090906</v>
      </c>
      <c r="K429" s="37" t="s">
        <v>459</v>
      </c>
      <c r="L429" s="37" t="s">
        <v>468</v>
      </c>
      <c r="M429" s="44">
        <f>O429*0.9333</f>
        <v>16.799399999999999</v>
      </c>
      <c r="N429" s="44">
        <v>0</v>
      </c>
      <c r="O429" s="44">
        <v>18</v>
      </c>
      <c r="P429" s="95">
        <f t="shared" si="8"/>
        <v>0.93329999999999991</v>
      </c>
    </row>
    <row r="430" spans="1:16" x14ac:dyDescent="0.3">
      <c r="A430" s="77" t="s">
        <v>469</v>
      </c>
      <c r="B430" s="33"/>
      <c r="C430" s="34">
        <v>473</v>
      </c>
      <c r="D430" s="34">
        <v>76</v>
      </c>
      <c r="E430" s="34">
        <v>643</v>
      </c>
      <c r="F430" s="35">
        <v>0.85381026438569207</v>
      </c>
      <c r="G430" s="34">
        <v>422</v>
      </c>
      <c r="H430" s="34">
        <v>71</v>
      </c>
      <c r="I430" s="34">
        <v>576</v>
      </c>
      <c r="J430" s="35">
        <v>0.85590277777777779</v>
      </c>
      <c r="K430" s="32" t="s">
        <v>469</v>
      </c>
      <c r="L430" s="33"/>
      <c r="M430" s="52">
        <f>SUM(M431:M438)</f>
        <v>584.30340000000001</v>
      </c>
      <c r="N430" s="52">
        <f>SUM(N431:N438)</f>
        <v>0</v>
      </c>
      <c r="O430" s="52">
        <f>SUM(O431:O438)</f>
        <v>604</v>
      </c>
      <c r="P430" s="78">
        <f t="shared" si="8"/>
        <v>0.96738973509933779</v>
      </c>
    </row>
    <row r="431" spans="1:16" x14ac:dyDescent="0.3">
      <c r="A431" s="79" t="s">
        <v>470</v>
      </c>
      <c r="B431" s="37" t="s">
        <v>643</v>
      </c>
      <c r="C431" s="38">
        <v>19</v>
      </c>
      <c r="D431" s="38">
        <v>5</v>
      </c>
      <c r="E431" s="38">
        <v>33</v>
      </c>
      <c r="F431" s="39">
        <v>0.72727272727272729</v>
      </c>
      <c r="G431" s="38">
        <v>15</v>
      </c>
      <c r="H431" s="38">
        <v>4</v>
      </c>
      <c r="I431" s="38">
        <v>27</v>
      </c>
      <c r="J431" s="40">
        <v>0.70370370370370372</v>
      </c>
      <c r="K431" s="37" t="s">
        <v>470</v>
      </c>
      <c r="L431" s="37" t="s">
        <v>471</v>
      </c>
      <c r="M431" s="44">
        <f>O431*0.5714</f>
        <v>13.7136</v>
      </c>
      <c r="N431" s="44">
        <v>0</v>
      </c>
      <c r="O431" s="44">
        <v>24</v>
      </c>
      <c r="P431" s="95">
        <f t="shared" si="8"/>
        <v>0.57140000000000002</v>
      </c>
    </row>
    <row r="432" spans="1:16" x14ac:dyDescent="0.3">
      <c r="A432" s="79" t="s">
        <v>470</v>
      </c>
      <c r="B432" s="37" t="s">
        <v>644</v>
      </c>
      <c r="C432" s="38">
        <v>132</v>
      </c>
      <c r="D432" s="38">
        <v>7</v>
      </c>
      <c r="E432" s="38">
        <v>158</v>
      </c>
      <c r="F432" s="39">
        <v>0.879746835443038</v>
      </c>
      <c r="G432" s="38">
        <v>107</v>
      </c>
      <c r="H432" s="38">
        <v>6</v>
      </c>
      <c r="I432" s="38">
        <v>128</v>
      </c>
      <c r="J432" s="40">
        <v>0.8828125</v>
      </c>
      <c r="K432" s="37" t="s">
        <v>470</v>
      </c>
      <c r="L432" s="37" t="s">
        <v>472</v>
      </c>
      <c r="M432" s="44">
        <v>140</v>
      </c>
      <c r="N432" s="44">
        <v>0</v>
      </c>
      <c r="O432" s="44">
        <v>140</v>
      </c>
      <c r="P432" s="80">
        <f t="shared" si="8"/>
        <v>1</v>
      </c>
    </row>
    <row r="433" spans="1:16" x14ac:dyDescent="0.3">
      <c r="A433" s="79" t="s">
        <v>470</v>
      </c>
      <c r="B433" s="37" t="s">
        <v>473</v>
      </c>
      <c r="C433" s="38"/>
      <c r="D433" s="38"/>
      <c r="E433" s="38"/>
      <c r="F433" s="39"/>
      <c r="G433" s="38"/>
      <c r="H433" s="38"/>
      <c r="I433" s="38"/>
      <c r="J433" s="40"/>
      <c r="K433" s="37"/>
      <c r="L433" s="37"/>
      <c r="M433" s="44">
        <f>O433*0.4923</f>
        <v>7.8768000000000002</v>
      </c>
      <c r="N433" s="44">
        <v>0</v>
      </c>
      <c r="O433" s="44">
        <v>16</v>
      </c>
      <c r="P433" s="95">
        <f t="shared" si="8"/>
        <v>0.49230000000000002</v>
      </c>
    </row>
    <row r="434" spans="1:16" x14ac:dyDescent="0.3">
      <c r="A434" s="79" t="s">
        <v>470</v>
      </c>
      <c r="B434" s="37" t="s">
        <v>645</v>
      </c>
      <c r="C434" s="38">
        <v>43</v>
      </c>
      <c r="D434" s="38">
        <v>5</v>
      </c>
      <c r="E434" s="38">
        <v>57</v>
      </c>
      <c r="F434" s="39">
        <v>0.84210526315789469</v>
      </c>
      <c r="G434" s="38">
        <v>43</v>
      </c>
      <c r="H434" s="38">
        <v>5</v>
      </c>
      <c r="I434" s="38">
        <v>57</v>
      </c>
      <c r="J434" s="40">
        <v>0.84210526315789469</v>
      </c>
      <c r="K434" s="37" t="s">
        <v>470</v>
      </c>
      <c r="L434" s="37" t="s">
        <v>474</v>
      </c>
      <c r="M434" s="44">
        <v>57</v>
      </c>
      <c r="N434" s="44">
        <v>0</v>
      </c>
      <c r="O434" s="44">
        <v>57</v>
      </c>
      <c r="P434" s="80">
        <f t="shared" si="8"/>
        <v>1</v>
      </c>
    </row>
    <row r="435" spans="1:16" x14ac:dyDescent="0.3">
      <c r="A435" s="79" t="s">
        <v>470</v>
      </c>
      <c r="B435" s="37" t="s">
        <v>646</v>
      </c>
      <c r="C435" s="38">
        <v>105</v>
      </c>
      <c r="D435" s="38">
        <v>15</v>
      </c>
      <c r="E435" s="38">
        <v>128</v>
      </c>
      <c r="F435" s="39">
        <v>0.9375</v>
      </c>
      <c r="G435" s="38">
        <v>98</v>
      </c>
      <c r="H435" s="38">
        <v>14</v>
      </c>
      <c r="I435" s="38">
        <v>119</v>
      </c>
      <c r="J435" s="40">
        <v>0.94117647058823528</v>
      </c>
      <c r="K435" s="37" t="s">
        <v>470</v>
      </c>
      <c r="L435" s="37" t="s">
        <v>475</v>
      </c>
      <c r="M435" s="44">
        <v>128</v>
      </c>
      <c r="N435" s="44">
        <v>0</v>
      </c>
      <c r="O435" s="44">
        <v>128</v>
      </c>
      <c r="P435" s="80">
        <f t="shared" si="8"/>
        <v>1</v>
      </c>
    </row>
    <row r="436" spans="1:16" x14ac:dyDescent="0.3">
      <c r="A436" s="79" t="s">
        <v>470</v>
      </c>
      <c r="B436" s="37" t="s">
        <v>647</v>
      </c>
      <c r="C436" s="38">
        <v>146</v>
      </c>
      <c r="D436" s="38">
        <v>40</v>
      </c>
      <c r="E436" s="38">
        <v>228</v>
      </c>
      <c r="F436" s="39">
        <v>0.81578947368421051</v>
      </c>
      <c r="G436" s="38">
        <v>140</v>
      </c>
      <c r="H436" s="38">
        <v>38</v>
      </c>
      <c r="I436" s="38">
        <v>218</v>
      </c>
      <c r="J436" s="40">
        <v>0.8165137614678899</v>
      </c>
      <c r="K436" s="37" t="s">
        <v>470</v>
      </c>
      <c r="L436" s="37" t="s">
        <v>476</v>
      </c>
      <c r="M436" s="44">
        <v>200</v>
      </c>
      <c r="N436" s="44">
        <v>0</v>
      </c>
      <c r="O436" s="44">
        <v>200</v>
      </c>
      <c r="P436" s="80">
        <f t="shared" si="8"/>
        <v>1</v>
      </c>
    </row>
    <row r="437" spans="1:16" x14ac:dyDescent="0.3">
      <c r="A437" s="79" t="s">
        <v>470</v>
      </c>
      <c r="B437" s="37" t="s">
        <v>648</v>
      </c>
      <c r="C437" s="38">
        <v>14</v>
      </c>
      <c r="D437" s="38">
        <v>0</v>
      </c>
      <c r="E437" s="38">
        <v>14</v>
      </c>
      <c r="F437" s="39">
        <v>1</v>
      </c>
      <c r="G437" s="38">
        <v>15</v>
      </c>
      <c r="H437" s="38">
        <v>0</v>
      </c>
      <c r="I437" s="38">
        <v>15</v>
      </c>
      <c r="J437" s="40">
        <v>1</v>
      </c>
      <c r="K437" s="37" t="s">
        <v>470</v>
      </c>
      <c r="L437" s="37" t="s">
        <v>477</v>
      </c>
      <c r="M437" s="44">
        <v>24</v>
      </c>
      <c r="N437" s="44">
        <v>0</v>
      </c>
      <c r="O437" s="44">
        <v>24</v>
      </c>
      <c r="P437" s="80">
        <f t="shared" si="8"/>
        <v>1</v>
      </c>
    </row>
    <row r="438" spans="1:16" x14ac:dyDescent="0.3">
      <c r="A438" s="79" t="s">
        <v>470</v>
      </c>
      <c r="B438" s="37" t="s">
        <v>649</v>
      </c>
      <c r="C438" s="38">
        <v>4</v>
      </c>
      <c r="D438" s="38">
        <v>4</v>
      </c>
      <c r="E438" s="38">
        <v>12</v>
      </c>
      <c r="F438" s="39">
        <v>0.66666666666666663</v>
      </c>
      <c r="G438" s="38">
        <v>4</v>
      </c>
      <c r="H438" s="38">
        <v>4</v>
      </c>
      <c r="I438" s="38">
        <v>12</v>
      </c>
      <c r="J438" s="40">
        <v>0.66666666666666663</v>
      </c>
      <c r="K438" s="37" t="s">
        <v>470</v>
      </c>
      <c r="L438" s="37" t="s">
        <v>478</v>
      </c>
      <c r="M438" s="44">
        <f>O438*0.9142</f>
        <v>13.713000000000001</v>
      </c>
      <c r="N438" s="44">
        <v>0</v>
      </c>
      <c r="O438" s="44">
        <v>15</v>
      </c>
      <c r="P438" s="95">
        <f t="shared" si="8"/>
        <v>0.91420000000000001</v>
      </c>
    </row>
    <row r="439" spans="1:16" x14ac:dyDescent="0.3">
      <c r="A439" s="77" t="s">
        <v>479</v>
      </c>
      <c r="B439" s="33"/>
      <c r="C439" s="34">
        <v>66</v>
      </c>
      <c r="D439" s="34">
        <v>21</v>
      </c>
      <c r="E439" s="34">
        <v>433</v>
      </c>
      <c r="F439" s="35">
        <v>0.20092378752886836</v>
      </c>
      <c r="G439" s="34">
        <v>51</v>
      </c>
      <c r="H439" s="34">
        <v>26</v>
      </c>
      <c r="I439" s="34">
        <v>436</v>
      </c>
      <c r="J439" s="35">
        <v>0.17660550458715596</v>
      </c>
      <c r="K439" s="32" t="s">
        <v>480</v>
      </c>
      <c r="L439" s="33"/>
      <c r="M439" s="52">
        <f>SUM(M440:M441)</f>
        <v>62</v>
      </c>
      <c r="N439" s="52">
        <f>SUM(N440:N441)</f>
        <v>29</v>
      </c>
      <c r="O439" s="52">
        <f>SUM(O440:O441)</f>
        <v>440</v>
      </c>
      <c r="P439" s="78">
        <f t="shared" si="8"/>
        <v>0.20681818181818182</v>
      </c>
    </row>
    <row r="440" spans="1:16" x14ac:dyDescent="0.3">
      <c r="A440" s="79" t="s">
        <v>480</v>
      </c>
      <c r="B440" s="37" t="s">
        <v>481</v>
      </c>
      <c r="C440" s="38">
        <v>34</v>
      </c>
      <c r="D440" s="38">
        <v>10</v>
      </c>
      <c r="E440" s="38">
        <v>210</v>
      </c>
      <c r="F440" s="39">
        <v>0.20952380952380953</v>
      </c>
      <c r="G440" s="38">
        <v>24</v>
      </c>
      <c r="H440" s="38">
        <v>13</v>
      </c>
      <c r="I440" s="38">
        <v>237</v>
      </c>
      <c r="J440" s="40">
        <v>0.15611814345991562</v>
      </c>
      <c r="K440" s="37" t="s">
        <v>480</v>
      </c>
      <c r="L440" s="37" t="s">
        <v>481</v>
      </c>
      <c r="M440" s="44">
        <v>35</v>
      </c>
      <c r="N440" s="44">
        <v>18</v>
      </c>
      <c r="O440" s="44">
        <v>238</v>
      </c>
      <c r="P440" s="80">
        <f t="shared" si="8"/>
        <v>0.22268907563025211</v>
      </c>
    </row>
    <row r="441" spans="1:16" x14ac:dyDescent="0.3">
      <c r="A441" s="79" t="s">
        <v>480</v>
      </c>
      <c r="B441" s="37" t="s">
        <v>482</v>
      </c>
      <c r="C441" s="38">
        <v>32</v>
      </c>
      <c r="D441" s="38">
        <v>11</v>
      </c>
      <c r="E441" s="38">
        <v>223</v>
      </c>
      <c r="F441" s="39">
        <v>0.19282511210762332</v>
      </c>
      <c r="G441" s="38">
        <v>27</v>
      </c>
      <c r="H441" s="38">
        <v>13</v>
      </c>
      <c r="I441" s="38">
        <v>199</v>
      </c>
      <c r="J441" s="40">
        <v>0.20100502512562815</v>
      </c>
      <c r="K441" s="37" t="s">
        <v>480</v>
      </c>
      <c r="L441" s="37" t="s">
        <v>482</v>
      </c>
      <c r="M441" s="44">
        <v>27</v>
      </c>
      <c r="N441" s="44">
        <v>11</v>
      </c>
      <c r="O441" s="44">
        <v>202</v>
      </c>
      <c r="P441" s="80">
        <f t="shared" si="8"/>
        <v>0.18811881188118812</v>
      </c>
    </row>
    <row r="442" spans="1:16" x14ac:dyDescent="0.3">
      <c r="A442" s="77" t="s">
        <v>483</v>
      </c>
      <c r="B442" s="33"/>
      <c r="C442" s="34">
        <v>167</v>
      </c>
      <c r="D442" s="34">
        <v>46</v>
      </c>
      <c r="E442" s="34">
        <v>673</v>
      </c>
      <c r="F442" s="35">
        <v>0.31649331352154531</v>
      </c>
      <c r="G442" s="34">
        <v>149</v>
      </c>
      <c r="H442" s="34">
        <v>18</v>
      </c>
      <c r="I442" s="34">
        <v>649</v>
      </c>
      <c r="J442" s="35">
        <v>0.25731895223420648</v>
      </c>
      <c r="K442" s="32" t="s">
        <v>484</v>
      </c>
      <c r="L442" s="33"/>
      <c r="M442" s="52">
        <f>SUM(M443:M445)</f>
        <v>188</v>
      </c>
      <c r="N442" s="52">
        <f>SUM(N443:N445)</f>
        <v>27</v>
      </c>
      <c r="O442" s="52">
        <f>SUM(O443:O445)</f>
        <v>656</v>
      </c>
      <c r="P442" s="78">
        <f t="shared" si="8"/>
        <v>0.3277439024390244</v>
      </c>
    </row>
    <row r="443" spans="1:16" x14ac:dyDescent="0.3">
      <c r="A443" s="79" t="s">
        <v>484</v>
      </c>
      <c r="B443" s="37" t="s">
        <v>519</v>
      </c>
      <c r="C443" s="38">
        <v>84</v>
      </c>
      <c r="D443" s="38">
        <v>28</v>
      </c>
      <c r="E443" s="38">
        <v>344</v>
      </c>
      <c r="F443" s="39">
        <v>0.32558139534883723</v>
      </c>
      <c r="G443" s="38">
        <v>71</v>
      </c>
      <c r="H443" s="38">
        <v>12</v>
      </c>
      <c r="I443" s="38">
        <v>300</v>
      </c>
      <c r="J443" s="40">
        <v>0.27666666666666667</v>
      </c>
      <c r="K443" s="37" t="s">
        <v>484</v>
      </c>
      <c r="L443" s="37" t="s">
        <v>519</v>
      </c>
      <c r="M443" s="44">
        <v>46</v>
      </c>
      <c r="N443" s="44">
        <v>2</v>
      </c>
      <c r="O443" s="44">
        <v>140</v>
      </c>
      <c r="P443" s="80">
        <f t="shared" si="8"/>
        <v>0.34285714285714286</v>
      </c>
    </row>
    <row r="444" spans="1:16" x14ac:dyDescent="0.3">
      <c r="A444" s="79" t="s">
        <v>484</v>
      </c>
      <c r="B444" s="37" t="s">
        <v>485</v>
      </c>
      <c r="C444" s="38">
        <v>83</v>
      </c>
      <c r="D444" s="38">
        <v>18</v>
      </c>
      <c r="E444" s="38">
        <v>329</v>
      </c>
      <c r="F444" s="39">
        <v>0.30699088145896658</v>
      </c>
      <c r="G444" s="38">
        <v>78</v>
      </c>
      <c r="H444" s="38">
        <v>6</v>
      </c>
      <c r="I444" s="38">
        <v>349</v>
      </c>
      <c r="J444" s="40">
        <v>0.24068767908309455</v>
      </c>
      <c r="K444" s="37" t="s">
        <v>484</v>
      </c>
      <c r="L444" s="37" t="s">
        <v>520</v>
      </c>
      <c r="M444" s="44">
        <v>98</v>
      </c>
      <c r="N444" s="44">
        <v>17</v>
      </c>
      <c r="O444" s="44">
        <v>328</v>
      </c>
      <c r="P444" s="80">
        <f t="shared" si="8"/>
        <v>0.35060975609756095</v>
      </c>
    </row>
    <row r="445" spans="1:16" x14ac:dyDescent="0.3">
      <c r="A445" s="79" t="s">
        <v>484</v>
      </c>
      <c r="B445" s="37" t="s">
        <v>486</v>
      </c>
      <c r="C445" s="38"/>
      <c r="D445" s="38"/>
      <c r="E445" s="38"/>
      <c r="F445" s="39"/>
      <c r="G445" s="38"/>
      <c r="H445" s="38"/>
      <c r="I445" s="38"/>
      <c r="J445" s="40"/>
      <c r="K445" s="37" t="s">
        <v>484</v>
      </c>
      <c r="L445" s="37" t="s">
        <v>486</v>
      </c>
      <c r="M445" s="44">
        <v>44</v>
      </c>
      <c r="N445" s="44">
        <v>8</v>
      </c>
      <c r="O445" s="44">
        <v>188</v>
      </c>
      <c r="P445" s="80">
        <f t="shared" si="8"/>
        <v>0.27659574468085107</v>
      </c>
    </row>
    <row r="446" spans="1:16" x14ac:dyDescent="0.3">
      <c r="A446" s="77" t="s">
        <v>494</v>
      </c>
      <c r="B446" s="33"/>
      <c r="C446" s="34">
        <v>201</v>
      </c>
      <c r="D446" s="34">
        <v>35</v>
      </c>
      <c r="E446" s="34">
        <v>299</v>
      </c>
      <c r="F446" s="35">
        <v>0.78929765886287628</v>
      </c>
      <c r="G446" s="34">
        <v>193</v>
      </c>
      <c r="H446" s="34">
        <v>25</v>
      </c>
      <c r="I446" s="34">
        <v>278</v>
      </c>
      <c r="J446" s="35">
        <v>0.78417266187050361</v>
      </c>
      <c r="K446" s="32" t="s">
        <v>494</v>
      </c>
      <c r="L446" s="33"/>
      <c r="M446" s="52">
        <f>SUM(M447:M452)</f>
        <v>222.14519999999999</v>
      </c>
      <c r="N446" s="52">
        <f>SUM(N447:N452)</f>
        <v>0</v>
      </c>
      <c r="O446" s="52">
        <f>SUM(O447:O452)</f>
        <v>238</v>
      </c>
      <c r="P446" s="78">
        <f t="shared" si="8"/>
        <v>0.9333831932773109</v>
      </c>
    </row>
    <row r="447" spans="1:16" x14ac:dyDescent="0.3">
      <c r="A447" s="79" t="s">
        <v>495</v>
      </c>
      <c r="B447" s="37" t="s">
        <v>650</v>
      </c>
      <c r="C447" s="38">
        <v>28</v>
      </c>
      <c r="D447" s="38">
        <v>6</v>
      </c>
      <c r="E447" s="38">
        <v>37</v>
      </c>
      <c r="F447" s="39">
        <v>0.91891891891891897</v>
      </c>
      <c r="G447" s="38">
        <v>22</v>
      </c>
      <c r="H447" s="38">
        <v>6</v>
      </c>
      <c r="I447" s="38">
        <v>36</v>
      </c>
      <c r="J447" s="40">
        <v>0.77777777777777779</v>
      </c>
      <c r="K447" s="37" t="s">
        <v>495</v>
      </c>
      <c r="L447" s="37" t="s">
        <v>496</v>
      </c>
      <c r="M447" s="67">
        <v>34</v>
      </c>
      <c r="N447" s="67">
        <v>0</v>
      </c>
      <c r="O447" s="67">
        <v>34</v>
      </c>
      <c r="P447" s="80">
        <f t="shared" si="8"/>
        <v>1</v>
      </c>
    </row>
    <row r="448" spans="1:16" x14ac:dyDescent="0.3">
      <c r="A448" s="79" t="s">
        <v>495</v>
      </c>
      <c r="B448" s="37" t="s">
        <v>651</v>
      </c>
      <c r="C448" s="38">
        <v>18</v>
      </c>
      <c r="D448" s="38">
        <v>3</v>
      </c>
      <c r="E448" s="38">
        <v>24</v>
      </c>
      <c r="F448" s="39">
        <v>0.875</v>
      </c>
      <c r="G448" s="38">
        <v>19</v>
      </c>
      <c r="H448" s="38">
        <v>3</v>
      </c>
      <c r="I448" s="38">
        <v>25</v>
      </c>
      <c r="J448" s="40">
        <v>0.88</v>
      </c>
      <c r="K448" s="37" t="s">
        <v>495</v>
      </c>
      <c r="L448" s="37" t="s">
        <v>497</v>
      </c>
      <c r="M448" s="67">
        <v>15</v>
      </c>
      <c r="N448" s="67">
        <v>0</v>
      </c>
      <c r="O448" s="67">
        <v>15</v>
      </c>
      <c r="P448" s="80">
        <f t="shared" si="8"/>
        <v>1</v>
      </c>
    </row>
    <row r="449" spans="1:16" x14ac:dyDescent="0.3">
      <c r="A449" s="79" t="s">
        <v>495</v>
      </c>
      <c r="B449" s="37" t="s">
        <v>652</v>
      </c>
      <c r="C449" s="38">
        <v>5</v>
      </c>
      <c r="D449" s="38">
        <v>3</v>
      </c>
      <c r="E449" s="38">
        <v>16</v>
      </c>
      <c r="F449" s="39">
        <v>0.5</v>
      </c>
      <c r="G449" s="38">
        <v>9</v>
      </c>
      <c r="H449" s="38">
        <v>1</v>
      </c>
      <c r="I449" s="38">
        <v>17</v>
      </c>
      <c r="J449" s="40">
        <v>0.58823529411764708</v>
      </c>
      <c r="K449" s="37" t="s">
        <v>495</v>
      </c>
      <c r="L449" s="37" t="s">
        <v>498</v>
      </c>
      <c r="M449" s="67">
        <v>13</v>
      </c>
      <c r="N449" s="67">
        <v>0</v>
      </c>
      <c r="O449" s="67">
        <v>13</v>
      </c>
      <c r="P449" s="80">
        <f t="shared" si="8"/>
        <v>1</v>
      </c>
    </row>
    <row r="450" spans="1:16" x14ac:dyDescent="0.3">
      <c r="A450" s="79" t="s">
        <v>495</v>
      </c>
      <c r="B450" s="37" t="s">
        <v>653</v>
      </c>
      <c r="C450" s="38">
        <v>62</v>
      </c>
      <c r="D450" s="38">
        <v>14</v>
      </c>
      <c r="E450" s="38">
        <v>112</v>
      </c>
      <c r="F450" s="39">
        <v>0.6785714285714286</v>
      </c>
      <c r="G450" s="38">
        <v>78</v>
      </c>
      <c r="H450" s="38">
        <v>10</v>
      </c>
      <c r="I450" s="38">
        <v>118</v>
      </c>
      <c r="J450" s="40">
        <v>0.74576271186440679</v>
      </c>
      <c r="K450" s="37" t="s">
        <v>495</v>
      </c>
      <c r="L450" s="37" t="s">
        <v>499</v>
      </c>
      <c r="M450" s="93">
        <f>O450*0.8674</f>
        <v>91.944400000000002</v>
      </c>
      <c r="N450" s="67">
        <v>0</v>
      </c>
      <c r="O450" s="67">
        <v>106</v>
      </c>
      <c r="P450" s="95">
        <f t="shared" si="8"/>
        <v>0.86740000000000006</v>
      </c>
    </row>
    <row r="451" spans="1:16" x14ac:dyDescent="0.3">
      <c r="A451" s="79" t="s">
        <v>495</v>
      </c>
      <c r="B451" s="37" t="s">
        <v>654</v>
      </c>
      <c r="C451" s="38">
        <v>59</v>
      </c>
      <c r="D451" s="38">
        <v>2</v>
      </c>
      <c r="E451" s="38">
        <v>69</v>
      </c>
      <c r="F451" s="39">
        <v>0.88405797101449279</v>
      </c>
      <c r="G451" s="38">
        <v>48</v>
      </c>
      <c r="H451" s="38">
        <v>1</v>
      </c>
      <c r="I451" s="38">
        <v>53</v>
      </c>
      <c r="J451" s="40">
        <v>0.92452830188679247</v>
      </c>
      <c r="K451" s="37" t="s">
        <v>495</v>
      </c>
      <c r="L451" s="37" t="s">
        <v>500</v>
      </c>
      <c r="M451" s="67">
        <v>57</v>
      </c>
      <c r="N451" s="67">
        <v>0</v>
      </c>
      <c r="O451" s="67">
        <v>57</v>
      </c>
      <c r="P451" s="80">
        <f t="shared" ref="P451:P467" si="9">(M451+N451)/O451</f>
        <v>1</v>
      </c>
    </row>
    <row r="452" spans="1:16" x14ac:dyDescent="0.3">
      <c r="A452" s="79" t="s">
        <v>495</v>
      </c>
      <c r="B452" s="37" t="s">
        <v>655</v>
      </c>
      <c r="C452" s="38">
        <v>22</v>
      </c>
      <c r="D452" s="38">
        <v>0</v>
      </c>
      <c r="E452" s="38">
        <v>24</v>
      </c>
      <c r="F452" s="39">
        <v>0.91666666666666663</v>
      </c>
      <c r="G452" s="38">
        <v>12</v>
      </c>
      <c r="H452" s="38">
        <v>1</v>
      </c>
      <c r="I452" s="38">
        <v>16</v>
      </c>
      <c r="J452" s="40">
        <v>0.8125</v>
      </c>
      <c r="K452" s="37" t="s">
        <v>495</v>
      </c>
      <c r="L452" s="37" t="s">
        <v>502</v>
      </c>
      <c r="M452" s="93">
        <f>O452*0.8616</f>
        <v>11.200800000000001</v>
      </c>
      <c r="N452" s="67">
        <v>0</v>
      </c>
      <c r="O452" s="67">
        <v>13</v>
      </c>
      <c r="P452" s="95">
        <f t="shared" si="9"/>
        <v>0.86160000000000003</v>
      </c>
    </row>
    <row r="453" spans="1:16" x14ac:dyDescent="0.3">
      <c r="A453" s="77" t="s">
        <v>503</v>
      </c>
      <c r="B453" s="33"/>
      <c r="C453" s="34">
        <v>119</v>
      </c>
      <c r="D453" s="34">
        <v>17</v>
      </c>
      <c r="E453" s="34">
        <v>168</v>
      </c>
      <c r="F453" s="35">
        <v>0.80952380952380953</v>
      </c>
      <c r="G453" s="34">
        <v>165</v>
      </c>
      <c r="H453" s="34">
        <v>15</v>
      </c>
      <c r="I453" s="34">
        <v>219</v>
      </c>
      <c r="J453" s="35">
        <v>0.82191780821917804</v>
      </c>
      <c r="K453" s="32" t="s">
        <v>503</v>
      </c>
      <c r="L453" s="33"/>
      <c r="M453" s="52">
        <f>SUM(M454:M463)</f>
        <v>302.59569999999997</v>
      </c>
      <c r="N453" s="52">
        <f>SUM(N454:N462)</f>
        <v>0</v>
      </c>
      <c r="O453" s="52">
        <f>SUM(O454:O463)</f>
        <v>336</v>
      </c>
      <c r="P453" s="78">
        <f t="shared" si="9"/>
        <v>0.9005824404761904</v>
      </c>
    </row>
    <row r="454" spans="1:16" x14ac:dyDescent="0.3">
      <c r="A454" s="79" t="s">
        <v>504</v>
      </c>
      <c r="B454" s="37" t="s">
        <v>656</v>
      </c>
      <c r="C454" s="38">
        <v>37</v>
      </c>
      <c r="D454" s="38">
        <v>3</v>
      </c>
      <c r="E454" s="38">
        <v>45</v>
      </c>
      <c r="F454" s="39">
        <v>0.88888888888888884</v>
      </c>
      <c r="G454" s="38">
        <v>46</v>
      </c>
      <c r="H454" s="38">
        <v>2</v>
      </c>
      <c r="I454" s="38">
        <v>51</v>
      </c>
      <c r="J454" s="40">
        <v>0.94117647058823528</v>
      </c>
      <c r="K454" s="37" t="s">
        <v>504</v>
      </c>
      <c r="L454" s="37" t="s">
        <v>505</v>
      </c>
      <c r="M454" s="44">
        <v>31</v>
      </c>
      <c r="N454" s="44">
        <v>0</v>
      </c>
      <c r="O454" s="44">
        <v>31</v>
      </c>
      <c r="P454" s="80">
        <f t="shared" si="9"/>
        <v>1</v>
      </c>
    </row>
    <row r="455" spans="1:16" x14ac:dyDescent="0.3">
      <c r="A455" s="79" t="s">
        <v>504</v>
      </c>
      <c r="B455" s="37" t="s">
        <v>657</v>
      </c>
      <c r="C455" s="38">
        <v>36</v>
      </c>
      <c r="D455" s="38">
        <v>1</v>
      </c>
      <c r="E455" s="38">
        <v>49</v>
      </c>
      <c r="F455" s="39">
        <v>0.75510204081632648</v>
      </c>
      <c r="G455" s="38">
        <v>42</v>
      </c>
      <c r="H455" s="38">
        <v>0</v>
      </c>
      <c r="I455" s="38">
        <v>56</v>
      </c>
      <c r="J455" s="40">
        <v>0.75</v>
      </c>
      <c r="K455" s="37" t="s">
        <v>504</v>
      </c>
      <c r="L455" s="37" t="s">
        <v>506</v>
      </c>
      <c r="M455" s="44">
        <v>48</v>
      </c>
      <c r="N455" s="44">
        <v>0</v>
      </c>
      <c r="O455" s="44">
        <v>48</v>
      </c>
      <c r="P455" s="80">
        <f>(M455+N455)/O455</f>
        <v>1</v>
      </c>
    </row>
    <row r="456" spans="1:16" x14ac:dyDescent="0.3">
      <c r="A456" s="79" t="s">
        <v>504</v>
      </c>
      <c r="B456" s="92" t="s">
        <v>725</v>
      </c>
      <c r="C456" s="38"/>
      <c r="D456" s="38"/>
      <c r="E456" s="38"/>
      <c r="F456" s="39"/>
      <c r="G456" s="38"/>
      <c r="H456" s="38"/>
      <c r="I456" s="38"/>
      <c r="J456" s="40"/>
      <c r="K456" s="37"/>
      <c r="L456" s="37"/>
      <c r="M456" s="44">
        <f>O456*0.8</f>
        <v>12.8</v>
      </c>
      <c r="N456" s="44">
        <v>0</v>
      </c>
      <c r="O456" s="44">
        <v>16</v>
      </c>
      <c r="P456" s="95">
        <f>(M456+N456)/O456</f>
        <v>0.8</v>
      </c>
    </row>
    <row r="457" spans="1:16" x14ac:dyDescent="0.3">
      <c r="A457" s="79" t="s">
        <v>504</v>
      </c>
      <c r="B457" s="79" t="s">
        <v>691</v>
      </c>
      <c r="C457" s="38"/>
      <c r="D457" s="38"/>
      <c r="E457" s="38"/>
      <c r="F457" s="39"/>
      <c r="G457" s="38"/>
      <c r="H457" s="38"/>
      <c r="I457" s="38"/>
      <c r="J457" s="40"/>
      <c r="K457" s="37"/>
      <c r="L457" s="37"/>
      <c r="M457" s="44">
        <f>O457*0.8421</f>
        <v>15.999899999999998</v>
      </c>
      <c r="N457" s="44">
        <v>0</v>
      </c>
      <c r="O457" s="44">
        <v>19</v>
      </c>
      <c r="P457" s="95">
        <f t="shared" ref="P457:P459" si="10">(M457+N457)/O457</f>
        <v>0.84209999999999996</v>
      </c>
    </row>
    <row r="458" spans="1:16" x14ac:dyDescent="0.3">
      <c r="A458" s="79" t="s">
        <v>504</v>
      </c>
      <c r="B458" s="92" t="s">
        <v>692</v>
      </c>
      <c r="C458" s="38"/>
      <c r="D458" s="38"/>
      <c r="E458" s="38"/>
      <c r="F458" s="39"/>
      <c r="G458" s="38"/>
      <c r="H458" s="38"/>
      <c r="I458" s="38"/>
      <c r="J458" s="40"/>
      <c r="K458" s="37"/>
      <c r="L458" s="37"/>
      <c r="M458" s="44">
        <v>82</v>
      </c>
      <c r="N458" s="44">
        <v>0</v>
      </c>
      <c r="O458" s="44">
        <v>82</v>
      </c>
      <c r="P458" s="80">
        <f t="shared" si="10"/>
        <v>1</v>
      </c>
    </row>
    <row r="459" spans="1:16" x14ac:dyDescent="0.3">
      <c r="A459" s="79" t="s">
        <v>504</v>
      </c>
      <c r="B459" s="92" t="s">
        <v>727</v>
      </c>
      <c r="C459" s="38"/>
      <c r="D459" s="38"/>
      <c r="E459" s="38"/>
      <c r="F459" s="39"/>
      <c r="G459" s="38"/>
      <c r="H459" s="38"/>
      <c r="I459" s="38"/>
      <c r="J459" s="40"/>
      <c r="K459" s="37"/>
      <c r="L459" s="37"/>
      <c r="M459" s="44">
        <v>16</v>
      </c>
      <c r="N459" s="44">
        <v>0</v>
      </c>
      <c r="O459" s="44">
        <v>16</v>
      </c>
      <c r="P459" s="80">
        <f t="shared" si="10"/>
        <v>1</v>
      </c>
    </row>
    <row r="460" spans="1:16" x14ac:dyDescent="0.3">
      <c r="A460" s="79" t="s">
        <v>504</v>
      </c>
      <c r="B460" s="37" t="s">
        <v>658</v>
      </c>
      <c r="C460" s="38"/>
      <c r="D460" s="38"/>
      <c r="E460" s="38"/>
      <c r="F460" s="39"/>
      <c r="G460" s="38">
        <v>16</v>
      </c>
      <c r="H460" s="38">
        <v>9</v>
      </c>
      <c r="I460" s="38">
        <v>28</v>
      </c>
      <c r="J460" s="40">
        <v>0.8928571428571429</v>
      </c>
      <c r="K460" s="37" t="s">
        <v>504</v>
      </c>
      <c r="L460" s="37" t="s">
        <v>507</v>
      </c>
      <c r="M460" s="44">
        <f>O460*0.3368</f>
        <v>6.3991999999999996</v>
      </c>
      <c r="N460" s="44">
        <v>0</v>
      </c>
      <c r="O460" s="44">
        <v>19</v>
      </c>
      <c r="P460" s="95">
        <f t="shared" si="9"/>
        <v>0.33679999999999999</v>
      </c>
    </row>
    <row r="461" spans="1:16" x14ac:dyDescent="0.3">
      <c r="A461" s="79" t="s">
        <v>504</v>
      </c>
      <c r="B461" s="37" t="s">
        <v>659</v>
      </c>
      <c r="C461" s="38">
        <v>18</v>
      </c>
      <c r="D461" s="38">
        <v>3</v>
      </c>
      <c r="E461" s="38">
        <v>30</v>
      </c>
      <c r="F461" s="39">
        <v>0.7</v>
      </c>
      <c r="G461" s="38">
        <v>28</v>
      </c>
      <c r="H461" s="38">
        <v>0</v>
      </c>
      <c r="I461" s="38">
        <v>34</v>
      </c>
      <c r="J461" s="40">
        <v>0.82352941176470584</v>
      </c>
      <c r="K461" s="37" t="s">
        <v>504</v>
      </c>
      <c r="L461" s="37" t="s">
        <v>508</v>
      </c>
      <c r="M461" s="44">
        <v>30</v>
      </c>
      <c r="N461" s="44">
        <v>0</v>
      </c>
      <c r="O461" s="44">
        <v>30</v>
      </c>
      <c r="P461" s="80">
        <f t="shared" si="9"/>
        <v>1</v>
      </c>
    </row>
    <row r="462" spans="1:16" x14ac:dyDescent="0.3">
      <c r="A462" s="79" t="s">
        <v>504</v>
      </c>
      <c r="B462" s="37" t="s">
        <v>660</v>
      </c>
      <c r="C462" s="38">
        <v>28</v>
      </c>
      <c r="D462" s="38">
        <v>10</v>
      </c>
      <c r="E462" s="38">
        <v>44</v>
      </c>
      <c r="F462" s="39">
        <v>0.86363636363636365</v>
      </c>
      <c r="G462" s="38">
        <v>33</v>
      </c>
      <c r="H462" s="38">
        <v>4</v>
      </c>
      <c r="I462" s="38">
        <v>50</v>
      </c>
      <c r="J462" s="40">
        <v>0.74</v>
      </c>
      <c r="K462" s="37" t="s">
        <v>504</v>
      </c>
      <c r="L462" s="37" t="s">
        <v>509</v>
      </c>
      <c r="M462" s="44">
        <f>O462*0.7606</f>
        <v>46.396600000000007</v>
      </c>
      <c r="N462" s="44">
        <v>0</v>
      </c>
      <c r="O462" s="44">
        <v>61</v>
      </c>
      <c r="P462" s="95">
        <f t="shared" si="9"/>
        <v>0.76060000000000005</v>
      </c>
    </row>
    <row r="463" spans="1:16" x14ac:dyDescent="0.3">
      <c r="A463" s="79" t="s">
        <v>504</v>
      </c>
      <c r="B463" s="37" t="s">
        <v>726</v>
      </c>
      <c r="C463" s="38"/>
      <c r="D463" s="38"/>
      <c r="E463" s="38"/>
      <c r="F463" s="39"/>
      <c r="G463" s="38"/>
      <c r="H463" s="38"/>
      <c r="I463" s="38"/>
      <c r="J463" s="40"/>
      <c r="K463" s="37"/>
      <c r="L463" s="37"/>
      <c r="M463" s="44">
        <v>14</v>
      </c>
      <c r="N463" s="44">
        <v>0</v>
      </c>
      <c r="O463" s="44">
        <v>14</v>
      </c>
      <c r="P463" s="80">
        <f t="shared" si="9"/>
        <v>1</v>
      </c>
    </row>
    <row r="464" spans="1:16" x14ac:dyDescent="0.3">
      <c r="A464" s="77" t="s">
        <v>510</v>
      </c>
      <c r="B464" s="33"/>
      <c r="C464" s="34">
        <v>372</v>
      </c>
      <c r="D464" s="34">
        <v>26</v>
      </c>
      <c r="E464" s="34">
        <v>451</v>
      </c>
      <c r="F464" s="35">
        <v>0.8824833702882483</v>
      </c>
      <c r="G464" s="34">
        <v>397</v>
      </c>
      <c r="H464" s="34">
        <v>17</v>
      </c>
      <c r="I464" s="34">
        <v>436</v>
      </c>
      <c r="J464" s="35">
        <v>0.94954128440366969</v>
      </c>
      <c r="K464" s="32" t="s">
        <v>511</v>
      </c>
      <c r="L464" s="33"/>
      <c r="M464" s="52">
        <f>SUM(M465:M467)</f>
        <v>439</v>
      </c>
      <c r="N464" s="52">
        <f>SUM(N465:N467)</f>
        <v>0</v>
      </c>
      <c r="O464" s="52">
        <f>SUM(O465:O467)</f>
        <v>439</v>
      </c>
      <c r="P464" s="78">
        <f t="shared" si="9"/>
        <v>1</v>
      </c>
    </row>
    <row r="465" spans="1:16" x14ac:dyDescent="0.3">
      <c r="A465" s="79" t="s">
        <v>511</v>
      </c>
      <c r="B465" s="37" t="s">
        <v>661</v>
      </c>
      <c r="C465" s="38">
        <v>150</v>
      </c>
      <c r="D465" s="38">
        <v>11</v>
      </c>
      <c r="E465" s="38">
        <v>182</v>
      </c>
      <c r="F465" s="39">
        <v>0.88461538461538458</v>
      </c>
      <c r="G465" s="38">
        <v>166</v>
      </c>
      <c r="H465" s="38">
        <v>2</v>
      </c>
      <c r="I465" s="38">
        <v>186</v>
      </c>
      <c r="J465" s="40">
        <v>0.90322580645161288</v>
      </c>
      <c r="K465" s="37" t="s">
        <v>511</v>
      </c>
      <c r="L465" s="37" t="s">
        <v>512</v>
      </c>
      <c r="M465" s="44">
        <v>204</v>
      </c>
      <c r="N465" s="44">
        <v>0</v>
      </c>
      <c r="O465" s="44">
        <v>204</v>
      </c>
      <c r="P465" s="80">
        <f t="shared" si="9"/>
        <v>1</v>
      </c>
    </row>
    <row r="466" spans="1:16" x14ac:dyDescent="0.3">
      <c r="A466" s="79" t="s">
        <v>511</v>
      </c>
      <c r="B466" s="37" t="s">
        <v>662</v>
      </c>
      <c r="C466" s="38">
        <v>88</v>
      </c>
      <c r="D466" s="38">
        <v>6</v>
      </c>
      <c r="E466" s="38">
        <v>107</v>
      </c>
      <c r="F466" s="39">
        <v>0.87850467289719625</v>
      </c>
      <c r="G466" s="38">
        <v>88</v>
      </c>
      <c r="H466" s="38">
        <v>12</v>
      </c>
      <c r="I466" s="38">
        <v>102</v>
      </c>
      <c r="J466" s="40">
        <v>0.98039215686274506</v>
      </c>
      <c r="K466" s="37" t="s">
        <v>511</v>
      </c>
      <c r="L466" s="37" t="s">
        <v>513</v>
      </c>
      <c r="M466" s="44">
        <v>109</v>
      </c>
      <c r="N466" s="44">
        <v>0</v>
      </c>
      <c r="O466" s="44">
        <v>109</v>
      </c>
      <c r="P466" s="80">
        <f t="shared" si="9"/>
        <v>1</v>
      </c>
    </row>
    <row r="467" spans="1:16" ht="16.2" thickBot="1" x14ac:dyDescent="0.35">
      <c r="A467" s="85" t="s">
        <v>511</v>
      </c>
      <c r="B467" s="86" t="s">
        <v>663</v>
      </c>
      <c r="C467" s="87">
        <v>134</v>
      </c>
      <c r="D467" s="87">
        <v>9</v>
      </c>
      <c r="E467" s="87">
        <v>162</v>
      </c>
      <c r="F467" s="88">
        <v>0.88271604938271608</v>
      </c>
      <c r="G467" s="87">
        <v>143</v>
      </c>
      <c r="H467" s="87">
        <v>3</v>
      </c>
      <c r="I467" s="87">
        <v>148</v>
      </c>
      <c r="J467" s="89">
        <v>0.98648648648648651</v>
      </c>
      <c r="K467" s="86" t="s">
        <v>511</v>
      </c>
      <c r="L467" s="86" t="s">
        <v>514</v>
      </c>
      <c r="M467" s="90">
        <v>126</v>
      </c>
      <c r="N467" s="90">
        <v>0</v>
      </c>
      <c r="O467" s="90">
        <v>126</v>
      </c>
      <c r="P467" s="91">
        <f t="shared" si="9"/>
        <v>1</v>
      </c>
    </row>
    <row r="468" spans="1:16" x14ac:dyDescent="0.3"/>
    <row r="469" spans="1:16" x14ac:dyDescent="0.3"/>
    <row r="470" spans="1:16" x14ac:dyDescent="0.3"/>
    <row r="471" spans="1:16" x14ac:dyDescent="0.3"/>
    <row r="472" spans="1:16" x14ac:dyDescent="0.3"/>
    <row r="473" spans="1:16" x14ac:dyDescent="0.3"/>
    <row r="474" spans="1:16" x14ac:dyDescent="0.3"/>
    <row r="475" spans="1:16" x14ac:dyDescent="0.3"/>
    <row r="476" spans="1:16" x14ac:dyDescent="0.3"/>
    <row r="477" spans="1:16" x14ac:dyDescent="0.3"/>
    <row r="478" spans="1:16" x14ac:dyDescent="0.3"/>
    <row r="479" spans="1:16" x14ac:dyDescent="0.3"/>
    <row r="480" spans="1:16" x14ac:dyDescent="0.3"/>
    <row r="481" x14ac:dyDescent="0.3"/>
    <row r="482" x14ac:dyDescent="0.3"/>
    <row r="483" x14ac:dyDescent="0.3"/>
  </sheetData>
  <sheetProtection algorithmName="SHA-512" hashValue="GFanQ01ok4evD/6UszTMLomhLvbMRHxB2Kgn60e/TVAoaxFgZjUkvl7X+LYkQMbBcxKIsvIxyszuEV7YZt55tg==" saltValue="Xe8jjkDTts/EfBsPSxcicg==" spinCount="100000" sheet="1" objects="1" scenarios="1"/>
  <mergeCells count="10">
    <mergeCell ref="A6:P6"/>
    <mergeCell ref="C7:F7"/>
    <mergeCell ref="G7:J7"/>
    <mergeCell ref="M7:P7"/>
    <mergeCell ref="Q246:Q249"/>
    <mergeCell ref="A1:P1"/>
    <mergeCell ref="A2:P2"/>
    <mergeCell ref="A3:P3"/>
    <mergeCell ref="A4:P4"/>
    <mergeCell ref="A5:P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4"/>
  <sheetViews>
    <sheetView topLeftCell="B1" zoomScaleNormal="100" workbookViewId="0">
      <selection activeCell="P8" sqref="P8"/>
    </sheetView>
  </sheetViews>
  <sheetFormatPr defaultRowHeight="14.4" outlineLevelRow="2" x14ac:dyDescent="0.3"/>
  <cols>
    <col min="1" max="2" width="40.6640625" bestFit="1" customWidth="1"/>
    <col min="3" max="3" width="10.5546875" hidden="1" customWidth="1"/>
    <col min="4" max="4" width="9.5546875" hidden="1" customWidth="1"/>
    <col min="5" max="5" width="11.5546875" hidden="1" customWidth="1"/>
    <col min="6" max="6" width="9.109375" hidden="1" customWidth="1"/>
    <col min="7" max="7" width="10.5546875" bestFit="1" customWidth="1"/>
    <col min="8" max="8" width="9.5546875" bestFit="1" customWidth="1"/>
    <col min="9" max="9" width="11.5546875" bestFit="1" customWidth="1"/>
    <col min="10" max="10" width="9.109375" style="17"/>
    <col min="11" max="11" width="10.5546875" bestFit="1" customWidth="1"/>
    <col min="12" max="12" width="9.5546875" bestFit="1" customWidth="1"/>
    <col min="13" max="13" width="11.5546875" bestFit="1" customWidth="1"/>
    <col min="14" max="14" width="9.109375" style="17"/>
  </cols>
  <sheetData>
    <row r="1" spans="1:14" ht="17.399999999999999" x14ac:dyDescent="0.35">
      <c r="A1" s="1"/>
      <c r="B1" s="1"/>
      <c r="C1" s="103" t="s">
        <v>0</v>
      </c>
      <c r="D1" s="103"/>
      <c r="E1" s="103"/>
      <c r="F1" s="103"/>
      <c r="G1" s="103" t="s">
        <v>1</v>
      </c>
      <c r="H1" s="103"/>
      <c r="I1" s="103"/>
      <c r="J1" s="103"/>
      <c r="K1" s="103" t="s">
        <v>2</v>
      </c>
      <c r="L1" s="103"/>
      <c r="M1" s="103"/>
      <c r="N1" s="103"/>
    </row>
    <row r="2" spans="1:14" x14ac:dyDescent="0.3">
      <c r="A2" s="2" t="s">
        <v>3</v>
      </c>
      <c r="B2" s="2" t="s">
        <v>4</v>
      </c>
      <c r="C2" s="3" t="s">
        <v>5</v>
      </c>
      <c r="D2" s="3" t="s">
        <v>6</v>
      </c>
      <c r="E2" s="4" t="s">
        <v>7</v>
      </c>
      <c r="F2" s="5" t="s">
        <v>8</v>
      </c>
      <c r="G2" s="3" t="s">
        <v>5</v>
      </c>
      <c r="H2" s="3" t="s">
        <v>6</v>
      </c>
      <c r="I2" s="4" t="s">
        <v>7</v>
      </c>
      <c r="J2" s="16" t="s">
        <v>8</v>
      </c>
      <c r="K2" s="3" t="s">
        <v>5</v>
      </c>
      <c r="L2" s="3" t="s">
        <v>6</v>
      </c>
      <c r="M2" s="4" t="s">
        <v>7</v>
      </c>
      <c r="N2" s="16" t="s">
        <v>8</v>
      </c>
    </row>
    <row r="3" spans="1:14" x14ac:dyDescent="0.3">
      <c r="A3" s="6" t="s">
        <v>9</v>
      </c>
      <c r="B3" s="7"/>
      <c r="C3" s="8">
        <f>SUBTOTAL(9,C4:C464)</f>
        <v>44424</v>
      </c>
      <c r="D3" s="8">
        <f>SUBTOTAL(9,D4:D464)</f>
        <v>8100</v>
      </c>
      <c r="E3" s="8">
        <f>SUBTOTAL(9,E4:E464)</f>
        <v>119523</v>
      </c>
      <c r="F3" s="9">
        <f>(C3+D3)/E3</f>
        <v>0.4394468010341106</v>
      </c>
      <c r="G3" s="8">
        <f>SUBTOTAL(9,G4:G464)</f>
        <v>45510</v>
      </c>
      <c r="H3" s="8">
        <f>SUBTOTAL(9,H4:H464)</f>
        <v>7862</v>
      </c>
      <c r="I3" s="8">
        <f>SUBTOTAL(9,I4:I464)</f>
        <v>116121</v>
      </c>
      <c r="J3" s="9">
        <f t="shared" ref="J3:J55" si="0">(G3+H3)/I3</f>
        <v>0.45962401288311333</v>
      </c>
      <c r="K3" s="8">
        <f>SUBTOTAL(9,K4:K464)</f>
        <v>48591</v>
      </c>
      <c r="L3" s="8">
        <f>SUBTOTAL(9,L4:L464)</f>
        <v>8468</v>
      </c>
      <c r="M3" s="8">
        <f>SUBTOTAL(9,M4:M464)</f>
        <v>120719</v>
      </c>
      <c r="N3" s="9">
        <f t="shared" ref="N3:N55" si="1">(K3+L3)/M3</f>
        <v>0.47265964761139506</v>
      </c>
    </row>
    <row r="4" spans="1:14" outlineLevel="1" x14ac:dyDescent="0.3">
      <c r="A4" s="11" t="s">
        <v>10</v>
      </c>
      <c r="B4" s="12"/>
      <c r="C4" s="13">
        <f>SUBTOTAL(9,C5:C11)</f>
        <v>258</v>
      </c>
      <c r="D4" s="13">
        <f>SUBTOTAL(9,D5:D11)</f>
        <v>34</v>
      </c>
      <c r="E4" s="13">
        <f>SUBTOTAL(9,E5:E11)</f>
        <v>343</v>
      </c>
      <c r="F4" s="10">
        <f t="shared" ref="F4:F57" si="2">(C4+D4)/E4</f>
        <v>0.85131195335276966</v>
      </c>
      <c r="G4" s="13">
        <f>SUBTOTAL(9,G5:G11)</f>
        <v>260</v>
      </c>
      <c r="H4" s="13">
        <f>SUBTOTAL(9,H5:H11)</f>
        <v>26</v>
      </c>
      <c r="I4" s="13">
        <f>SUBTOTAL(9,I5:I11)</f>
        <v>322</v>
      </c>
      <c r="J4" s="10">
        <f t="shared" si="0"/>
        <v>0.88819875776397517</v>
      </c>
      <c r="K4" s="13">
        <f>SUBTOTAL(9,K5:K11)</f>
        <v>274</v>
      </c>
      <c r="L4" s="13">
        <f>SUBTOTAL(9,L5:L11)</f>
        <v>27</v>
      </c>
      <c r="M4" s="13">
        <f>SUBTOTAL(9,M5:M11)</f>
        <v>326</v>
      </c>
      <c r="N4" s="10">
        <f t="shared" si="1"/>
        <v>0.92331288343558282</v>
      </c>
    </row>
    <row r="5" spans="1:14" outlineLevel="2" x14ac:dyDescent="0.3">
      <c r="A5" s="1" t="s">
        <v>11</v>
      </c>
      <c r="B5" s="1" t="s">
        <v>12</v>
      </c>
      <c r="C5" s="14">
        <v>9</v>
      </c>
      <c r="D5" s="14">
        <v>1</v>
      </c>
      <c r="E5" s="14">
        <v>10</v>
      </c>
      <c r="F5" s="15">
        <f t="shared" si="2"/>
        <v>1</v>
      </c>
      <c r="G5" s="14">
        <v>9</v>
      </c>
      <c r="H5" s="14">
        <v>1</v>
      </c>
      <c r="I5" s="14">
        <v>10</v>
      </c>
      <c r="J5" s="18">
        <f t="shared" si="0"/>
        <v>1</v>
      </c>
      <c r="K5" s="14">
        <v>9</v>
      </c>
      <c r="L5" s="14">
        <v>1</v>
      </c>
      <c r="M5" s="14">
        <v>10</v>
      </c>
      <c r="N5" s="18">
        <f t="shared" si="1"/>
        <v>1</v>
      </c>
    </row>
    <row r="6" spans="1:14" outlineLevel="2" x14ac:dyDescent="0.3">
      <c r="A6" s="1" t="s">
        <v>11</v>
      </c>
      <c r="B6" s="1" t="s">
        <v>13</v>
      </c>
      <c r="C6" s="14">
        <v>20</v>
      </c>
      <c r="D6" s="14">
        <v>3</v>
      </c>
      <c r="E6" s="14">
        <v>25</v>
      </c>
      <c r="F6" s="15">
        <f t="shared" si="2"/>
        <v>0.92</v>
      </c>
      <c r="G6" s="14">
        <v>16</v>
      </c>
      <c r="H6" s="14">
        <v>3</v>
      </c>
      <c r="I6" s="14">
        <v>20</v>
      </c>
      <c r="J6" s="18">
        <f t="shared" si="0"/>
        <v>0.95</v>
      </c>
      <c r="K6" s="14">
        <v>20</v>
      </c>
      <c r="L6" s="14">
        <v>3</v>
      </c>
      <c r="M6" s="14">
        <v>25</v>
      </c>
      <c r="N6" s="18">
        <f t="shared" si="1"/>
        <v>0.92</v>
      </c>
    </row>
    <row r="7" spans="1:14" outlineLevel="2" x14ac:dyDescent="0.3">
      <c r="A7" s="1" t="s">
        <v>11</v>
      </c>
      <c r="B7" s="1" t="s">
        <v>14</v>
      </c>
      <c r="C7" s="14">
        <v>33</v>
      </c>
      <c r="D7" s="14">
        <v>0</v>
      </c>
      <c r="E7" s="14">
        <v>33</v>
      </c>
      <c r="F7" s="15">
        <f t="shared" si="2"/>
        <v>1</v>
      </c>
      <c r="G7" s="14">
        <v>35</v>
      </c>
      <c r="H7" s="14">
        <v>0</v>
      </c>
      <c r="I7" s="14">
        <v>35</v>
      </c>
      <c r="J7" s="18">
        <f t="shared" si="0"/>
        <v>1</v>
      </c>
      <c r="K7" s="14">
        <v>35</v>
      </c>
      <c r="L7" s="14">
        <v>0</v>
      </c>
      <c r="M7" s="14">
        <v>35</v>
      </c>
      <c r="N7" s="18">
        <f t="shared" si="1"/>
        <v>1</v>
      </c>
    </row>
    <row r="8" spans="1:14" outlineLevel="2" x14ac:dyDescent="0.3">
      <c r="A8" s="1" t="s">
        <v>11</v>
      </c>
      <c r="B8" s="1" t="s">
        <v>15</v>
      </c>
      <c r="C8" s="14">
        <v>12</v>
      </c>
      <c r="D8" s="14">
        <v>1</v>
      </c>
      <c r="E8" s="14">
        <v>14</v>
      </c>
      <c r="F8" s="15">
        <f t="shared" si="2"/>
        <v>0.9285714285714286</v>
      </c>
      <c r="G8" s="14">
        <v>12</v>
      </c>
      <c r="H8" s="14">
        <v>1</v>
      </c>
      <c r="I8" s="14">
        <v>14</v>
      </c>
      <c r="J8" s="18">
        <f t="shared" si="0"/>
        <v>0.9285714285714286</v>
      </c>
      <c r="K8" s="14">
        <v>16</v>
      </c>
      <c r="L8" s="14">
        <v>1</v>
      </c>
      <c r="M8" s="14">
        <v>18</v>
      </c>
      <c r="N8" s="18">
        <f t="shared" si="1"/>
        <v>0.94444444444444442</v>
      </c>
    </row>
    <row r="9" spans="1:14" outlineLevel="2" x14ac:dyDescent="0.3">
      <c r="A9" s="1" t="s">
        <v>11</v>
      </c>
      <c r="B9" s="1" t="s">
        <v>16</v>
      </c>
      <c r="C9" s="14">
        <v>38</v>
      </c>
      <c r="D9" s="14">
        <v>0</v>
      </c>
      <c r="E9" s="14">
        <v>38</v>
      </c>
      <c r="F9" s="15">
        <f t="shared" si="2"/>
        <v>1</v>
      </c>
      <c r="G9" s="14">
        <v>33</v>
      </c>
      <c r="H9" s="14">
        <v>0</v>
      </c>
      <c r="I9" s="14">
        <v>33</v>
      </c>
      <c r="J9" s="18">
        <f t="shared" si="0"/>
        <v>1</v>
      </c>
      <c r="K9" s="14">
        <v>39</v>
      </c>
      <c r="L9" s="14">
        <v>0</v>
      </c>
      <c r="M9" s="14">
        <v>39</v>
      </c>
      <c r="N9" s="18">
        <f t="shared" si="1"/>
        <v>1</v>
      </c>
    </row>
    <row r="10" spans="1:14" outlineLevel="2" x14ac:dyDescent="0.3">
      <c r="A10" s="1" t="s">
        <v>11</v>
      </c>
      <c r="B10" s="1" t="s">
        <v>17</v>
      </c>
      <c r="C10" s="14">
        <v>107</v>
      </c>
      <c r="D10" s="14">
        <v>25</v>
      </c>
      <c r="E10" s="14">
        <v>178</v>
      </c>
      <c r="F10" s="15">
        <f t="shared" si="2"/>
        <v>0.7415730337078652</v>
      </c>
      <c r="G10" s="14">
        <v>114</v>
      </c>
      <c r="H10" s="14">
        <v>17</v>
      </c>
      <c r="I10" s="14">
        <v>162</v>
      </c>
      <c r="J10" s="18">
        <f t="shared" si="0"/>
        <v>0.80864197530864201</v>
      </c>
      <c r="K10" s="14">
        <v>110</v>
      </c>
      <c r="L10" s="14">
        <v>17</v>
      </c>
      <c r="M10" s="14">
        <v>147</v>
      </c>
      <c r="N10" s="18">
        <f t="shared" si="1"/>
        <v>0.86394557823129248</v>
      </c>
    </row>
    <row r="11" spans="1:14" outlineLevel="2" x14ac:dyDescent="0.3">
      <c r="A11" s="1" t="s">
        <v>11</v>
      </c>
      <c r="B11" s="1" t="s">
        <v>18</v>
      </c>
      <c r="C11" s="14">
        <v>39</v>
      </c>
      <c r="D11" s="14">
        <v>4</v>
      </c>
      <c r="E11" s="14">
        <v>45</v>
      </c>
      <c r="F11" s="15">
        <f t="shared" si="2"/>
        <v>0.9555555555555556</v>
      </c>
      <c r="G11" s="14">
        <v>41</v>
      </c>
      <c r="H11" s="14">
        <v>4</v>
      </c>
      <c r="I11" s="14">
        <v>48</v>
      </c>
      <c r="J11" s="18">
        <f t="shared" si="0"/>
        <v>0.9375</v>
      </c>
      <c r="K11" s="14">
        <v>45</v>
      </c>
      <c r="L11" s="14">
        <v>5</v>
      </c>
      <c r="M11" s="14">
        <v>52</v>
      </c>
      <c r="N11" s="18">
        <f t="shared" si="1"/>
        <v>0.96153846153846156</v>
      </c>
    </row>
    <row r="12" spans="1:14" outlineLevel="1" x14ac:dyDescent="0.3">
      <c r="A12" s="11" t="s">
        <v>19</v>
      </c>
      <c r="B12" s="12"/>
      <c r="C12" s="13">
        <f>SUBTOTAL(9,C13:C14)</f>
        <v>132</v>
      </c>
      <c r="D12" s="13">
        <f>SUBTOTAL(9,D13:D14)</f>
        <v>14</v>
      </c>
      <c r="E12" s="13">
        <f>SUBTOTAL(9,E13:E14)</f>
        <v>198</v>
      </c>
      <c r="F12" s="10">
        <f t="shared" si="2"/>
        <v>0.73737373737373735</v>
      </c>
      <c r="G12" s="13">
        <f>SUBTOTAL(9,G13:G14)</f>
        <v>118</v>
      </c>
      <c r="H12" s="13">
        <f>SUBTOTAL(9,H13:H14)</f>
        <v>28</v>
      </c>
      <c r="I12" s="13">
        <f>SUBTOTAL(9,I13:I14)</f>
        <v>199</v>
      </c>
      <c r="J12" s="10">
        <f t="shared" si="0"/>
        <v>0.73366834170854267</v>
      </c>
      <c r="K12" s="13">
        <f>SUBTOTAL(9,K13:K14)</f>
        <v>118</v>
      </c>
      <c r="L12" s="13">
        <f>SUBTOTAL(9,L13:L14)</f>
        <v>9</v>
      </c>
      <c r="M12" s="13">
        <f>SUBTOTAL(9,M13:M14)</f>
        <v>184</v>
      </c>
      <c r="N12" s="10">
        <f t="shared" si="1"/>
        <v>0.69021739130434778</v>
      </c>
    </row>
    <row r="13" spans="1:14" outlineLevel="2" x14ac:dyDescent="0.3">
      <c r="A13" s="1" t="s">
        <v>20</v>
      </c>
      <c r="B13" s="1" t="s">
        <v>21</v>
      </c>
      <c r="C13" s="14">
        <v>67</v>
      </c>
      <c r="D13" s="14">
        <v>3</v>
      </c>
      <c r="E13" s="14">
        <v>96</v>
      </c>
      <c r="F13" s="15">
        <f t="shared" si="2"/>
        <v>0.72916666666666663</v>
      </c>
      <c r="G13" s="14">
        <v>68</v>
      </c>
      <c r="H13" s="14">
        <v>9</v>
      </c>
      <c r="I13" s="14">
        <v>97</v>
      </c>
      <c r="J13" s="18">
        <f t="shared" si="0"/>
        <v>0.79381443298969068</v>
      </c>
      <c r="K13" s="14">
        <v>66</v>
      </c>
      <c r="L13" s="14">
        <v>1</v>
      </c>
      <c r="M13" s="14">
        <v>88</v>
      </c>
      <c r="N13" s="18">
        <f t="shared" si="1"/>
        <v>0.76136363636363635</v>
      </c>
    </row>
    <row r="14" spans="1:14" outlineLevel="2" x14ac:dyDescent="0.3">
      <c r="A14" s="1" t="s">
        <v>20</v>
      </c>
      <c r="B14" s="1" t="s">
        <v>22</v>
      </c>
      <c r="C14" s="14">
        <v>65</v>
      </c>
      <c r="D14" s="14">
        <v>11</v>
      </c>
      <c r="E14" s="14">
        <v>102</v>
      </c>
      <c r="F14" s="15">
        <f t="shared" si="2"/>
        <v>0.74509803921568629</v>
      </c>
      <c r="G14" s="14">
        <v>50</v>
      </c>
      <c r="H14" s="14">
        <v>19</v>
      </c>
      <c r="I14" s="14">
        <v>102</v>
      </c>
      <c r="J14" s="18">
        <f t="shared" si="0"/>
        <v>0.67647058823529416</v>
      </c>
      <c r="K14" s="14">
        <v>52</v>
      </c>
      <c r="L14" s="14">
        <v>8</v>
      </c>
      <c r="M14" s="14">
        <v>96</v>
      </c>
      <c r="N14" s="18">
        <f t="shared" si="1"/>
        <v>0.625</v>
      </c>
    </row>
    <row r="15" spans="1:14" outlineLevel="1" x14ac:dyDescent="0.3">
      <c r="A15" s="11" t="s">
        <v>23</v>
      </c>
      <c r="B15" s="12"/>
      <c r="C15" s="13">
        <f>SUBTOTAL(9,C16:C100)</f>
        <v>16605</v>
      </c>
      <c r="D15" s="13">
        <f>SUBTOTAL(9,D16:D100)</f>
        <v>3142</v>
      </c>
      <c r="E15" s="13">
        <f>SUBTOTAL(9,E16:E100)</f>
        <v>49501</v>
      </c>
      <c r="F15" s="10">
        <f t="shared" si="2"/>
        <v>0.39892123391446638</v>
      </c>
      <c r="G15" s="13">
        <f>SUBTOTAL(9,G16:G100)</f>
        <v>16947</v>
      </c>
      <c r="H15" s="13">
        <f>SUBTOTAL(9,H16:H100)</f>
        <v>3122</v>
      </c>
      <c r="I15" s="13">
        <f>SUBTOTAL(9,I16:I100)</f>
        <v>46281</v>
      </c>
      <c r="J15" s="10">
        <f t="shared" si="0"/>
        <v>0.43363367256541563</v>
      </c>
      <c r="K15" s="13">
        <f>SUBTOTAL(9,K16:K100)</f>
        <v>19711</v>
      </c>
      <c r="L15" s="13">
        <f>SUBTOTAL(9,L16:L100)</f>
        <v>3686</v>
      </c>
      <c r="M15" s="13">
        <f>SUBTOTAL(9,M16:M100)</f>
        <v>50656</v>
      </c>
      <c r="N15" s="10">
        <f t="shared" si="1"/>
        <v>0.46188013265950728</v>
      </c>
    </row>
    <row r="16" spans="1:14" outlineLevel="2" x14ac:dyDescent="0.3">
      <c r="A16" s="1" t="s">
        <v>24</v>
      </c>
      <c r="B16" s="1" t="s">
        <v>25</v>
      </c>
      <c r="C16" s="14">
        <v>171</v>
      </c>
      <c r="D16" s="14">
        <v>27</v>
      </c>
      <c r="E16" s="14">
        <v>396</v>
      </c>
      <c r="F16" s="15">
        <f t="shared" si="2"/>
        <v>0.5</v>
      </c>
      <c r="G16" s="14">
        <v>194</v>
      </c>
      <c r="H16" s="14">
        <v>32</v>
      </c>
      <c r="I16" s="14">
        <v>398</v>
      </c>
      <c r="J16" s="18">
        <f t="shared" si="0"/>
        <v>0.56783919597989951</v>
      </c>
      <c r="K16" s="14">
        <v>207</v>
      </c>
      <c r="L16" s="14">
        <v>29</v>
      </c>
      <c r="M16" s="14">
        <v>399</v>
      </c>
      <c r="N16" s="18">
        <f t="shared" si="1"/>
        <v>0.5914786967418546</v>
      </c>
    </row>
    <row r="17" spans="1:14" outlineLevel="2" x14ac:dyDescent="0.3">
      <c r="A17" s="1" t="s">
        <v>24</v>
      </c>
      <c r="B17" s="1" t="s">
        <v>26</v>
      </c>
      <c r="C17" s="14">
        <v>232</v>
      </c>
      <c r="D17" s="14">
        <v>23</v>
      </c>
      <c r="E17" s="14">
        <v>329</v>
      </c>
      <c r="F17" s="15">
        <f t="shared" si="2"/>
        <v>0.77507598784194531</v>
      </c>
      <c r="G17" s="14">
        <v>252</v>
      </c>
      <c r="H17" s="14">
        <v>28</v>
      </c>
      <c r="I17" s="14">
        <v>327</v>
      </c>
      <c r="J17" s="18">
        <f t="shared" si="0"/>
        <v>0.85626911314984711</v>
      </c>
      <c r="K17" s="14">
        <v>274</v>
      </c>
      <c r="L17" s="14">
        <v>27</v>
      </c>
      <c r="M17" s="14">
        <v>338</v>
      </c>
      <c r="N17" s="18">
        <f t="shared" si="1"/>
        <v>0.89053254437869822</v>
      </c>
    </row>
    <row r="18" spans="1:14" outlineLevel="2" x14ac:dyDescent="0.3">
      <c r="A18" s="1" t="s">
        <v>24</v>
      </c>
      <c r="B18" s="1" t="s">
        <v>27</v>
      </c>
      <c r="C18" s="14">
        <v>141</v>
      </c>
      <c r="D18" s="14">
        <v>24</v>
      </c>
      <c r="E18" s="14">
        <v>224</v>
      </c>
      <c r="F18" s="15">
        <f t="shared" si="2"/>
        <v>0.7366071428571429</v>
      </c>
      <c r="G18" s="14">
        <v>153</v>
      </c>
      <c r="H18" s="14">
        <v>26</v>
      </c>
      <c r="I18" s="14">
        <v>242</v>
      </c>
      <c r="J18" s="18">
        <f t="shared" si="0"/>
        <v>0.73966942148760328</v>
      </c>
      <c r="K18" s="14">
        <v>197</v>
      </c>
      <c r="L18" s="14">
        <v>33</v>
      </c>
      <c r="M18" s="14">
        <v>312</v>
      </c>
      <c r="N18" s="18">
        <f t="shared" si="1"/>
        <v>0.73717948717948723</v>
      </c>
    </row>
    <row r="19" spans="1:14" outlineLevel="2" x14ac:dyDescent="0.3">
      <c r="A19" s="1" t="s">
        <v>24</v>
      </c>
      <c r="B19" s="1" t="s">
        <v>28</v>
      </c>
      <c r="C19" s="14">
        <v>25</v>
      </c>
      <c r="D19" s="14">
        <v>24</v>
      </c>
      <c r="E19" s="14">
        <v>590</v>
      </c>
      <c r="F19" s="15">
        <f t="shared" si="2"/>
        <v>8.3050847457627114E-2</v>
      </c>
      <c r="G19" s="14">
        <v>31</v>
      </c>
      <c r="H19" s="14">
        <v>21</v>
      </c>
      <c r="I19" s="14">
        <v>573</v>
      </c>
      <c r="J19" s="18">
        <f t="shared" si="0"/>
        <v>9.0750436300174514E-2</v>
      </c>
      <c r="K19" s="14">
        <v>41</v>
      </c>
      <c r="L19" s="14">
        <v>28</v>
      </c>
      <c r="M19" s="14">
        <v>594</v>
      </c>
      <c r="N19" s="18">
        <f t="shared" si="1"/>
        <v>0.11616161616161616</v>
      </c>
    </row>
    <row r="20" spans="1:14" outlineLevel="2" x14ac:dyDescent="0.3">
      <c r="A20" s="1" t="s">
        <v>24</v>
      </c>
      <c r="B20" s="1" t="s">
        <v>29</v>
      </c>
      <c r="C20" s="14"/>
      <c r="D20" s="14"/>
      <c r="E20" s="14"/>
      <c r="F20" s="15"/>
      <c r="G20" s="14"/>
      <c r="H20" s="14"/>
      <c r="I20" s="14"/>
      <c r="J20" s="18"/>
      <c r="K20" s="14">
        <v>36</v>
      </c>
      <c r="L20" s="14">
        <v>6</v>
      </c>
      <c r="M20" s="14">
        <v>383</v>
      </c>
      <c r="N20" s="18">
        <f t="shared" si="1"/>
        <v>0.10966057441253264</v>
      </c>
    </row>
    <row r="21" spans="1:14" outlineLevel="2" x14ac:dyDescent="0.3">
      <c r="A21" s="1" t="s">
        <v>24</v>
      </c>
      <c r="B21" s="1" t="s">
        <v>30</v>
      </c>
      <c r="C21" s="14">
        <v>83</v>
      </c>
      <c r="D21" s="14">
        <v>95</v>
      </c>
      <c r="E21" s="14">
        <v>411</v>
      </c>
      <c r="F21" s="15">
        <f t="shared" si="2"/>
        <v>0.43309002433090027</v>
      </c>
      <c r="G21" s="14">
        <v>103</v>
      </c>
      <c r="H21" s="14">
        <v>71</v>
      </c>
      <c r="I21" s="14">
        <v>387</v>
      </c>
      <c r="J21" s="18">
        <f t="shared" si="0"/>
        <v>0.44961240310077522</v>
      </c>
      <c r="K21" s="14">
        <v>98</v>
      </c>
      <c r="L21" s="14">
        <v>88</v>
      </c>
      <c r="M21" s="14">
        <v>384</v>
      </c>
      <c r="N21" s="18">
        <f t="shared" si="1"/>
        <v>0.484375</v>
      </c>
    </row>
    <row r="22" spans="1:14" outlineLevel="2" x14ac:dyDescent="0.3">
      <c r="A22" s="1" t="s">
        <v>24</v>
      </c>
      <c r="B22" s="1" t="s">
        <v>31</v>
      </c>
      <c r="C22" s="14">
        <v>667</v>
      </c>
      <c r="D22" s="14">
        <v>106</v>
      </c>
      <c r="E22" s="14">
        <v>1681</v>
      </c>
      <c r="F22" s="15">
        <f t="shared" si="2"/>
        <v>0.45984533016061868</v>
      </c>
      <c r="G22" s="14">
        <v>723</v>
      </c>
      <c r="H22" s="14">
        <v>110</v>
      </c>
      <c r="I22" s="14">
        <v>1629</v>
      </c>
      <c r="J22" s="18">
        <f t="shared" si="0"/>
        <v>0.51135666052793127</v>
      </c>
      <c r="K22" s="14">
        <v>876</v>
      </c>
      <c r="L22" s="14">
        <v>141</v>
      </c>
      <c r="M22" s="14">
        <v>1679</v>
      </c>
      <c r="N22" s="18">
        <f t="shared" si="1"/>
        <v>0.60571768910065515</v>
      </c>
    </row>
    <row r="23" spans="1:14" outlineLevel="2" x14ac:dyDescent="0.3">
      <c r="A23" s="1" t="s">
        <v>24</v>
      </c>
      <c r="B23" s="1" t="s">
        <v>32</v>
      </c>
      <c r="C23" s="14">
        <v>214</v>
      </c>
      <c r="D23" s="14">
        <v>41</v>
      </c>
      <c r="E23" s="14">
        <v>440</v>
      </c>
      <c r="F23" s="15">
        <f t="shared" si="2"/>
        <v>0.57954545454545459</v>
      </c>
      <c r="G23" s="14">
        <v>209</v>
      </c>
      <c r="H23" s="14">
        <v>34</v>
      </c>
      <c r="I23" s="14">
        <v>385</v>
      </c>
      <c r="J23" s="18">
        <f t="shared" si="0"/>
        <v>0.63116883116883116</v>
      </c>
      <c r="K23" s="14">
        <v>242</v>
      </c>
      <c r="L23" s="14">
        <v>37</v>
      </c>
      <c r="M23" s="14">
        <v>422</v>
      </c>
      <c r="N23" s="18">
        <f t="shared" si="1"/>
        <v>0.66113744075829384</v>
      </c>
    </row>
    <row r="24" spans="1:14" outlineLevel="2" x14ac:dyDescent="0.3">
      <c r="A24" s="1" t="s">
        <v>24</v>
      </c>
      <c r="B24" s="1" t="s">
        <v>33</v>
      </c>
      <c r="C24" s="14">
        <v>81</v>
      </c>
      <c r="D24" s="14">
        <v>22</v>
      </c>
      <c r="E24" s="14">
        <v>562</v>
      </c>
      <c r="F24" s="15">
        <f t="shared" si="2"/>
        <v>0.18327402135231316</v>
      </c>
      <c r="G24" s="14">
        <v>91</v>
      </c>
      <c r="H24" s="14">
        <v>21</v>
      </c>
      <c r="I24" s="14">
        <v>503</v>
      </c>
      <c r="J24" s="18">
        <f t="shared" si="0"/>
        <v>0.22266401590457258</v>
      </c>
      <c r="K24" s="14">
        <v>98</v>
      </c>
      <c r="L24" s="14">
        <v>32</v>
      </c>
      <c r="M24" s="14">
        <v>500</v>
      </c>
      <c r="N24" s="18">
        <f t="shared" si="1"/>
        <v>0.26</v>
      </c>
    </row>
    <row r="25" spans="1:14" outlineLevel="2" x14ac:dyDescent="0.3">
      <c r="A25" s="1" t="s">
        <v>24</v>
      </c>
      <c r="B25" s="1" t="s">
        <v>34</v>
      </c>
      <c r="C25" s="14">
        <v>25</v>
      </c>
      <c r="D25" s="14">
        <v>5</v>
      </c>
      <c r="E25" s="14">
        <v>431</v>
      </c>
      <c r="F25" s="15">
        <f t="shared" si="2"/>
        <v>6.9605568445475635E-2</v>
      </c>
      <c r="G25" s="14">
        <v>24</v>
      </c>
      <c r="H25" s="14">
        <v>2</v>
      </c>
      <c r="I25" s="14">
        <v>419</v>
      </c>
      <c r="J25" s="18">
        <f t="shared" si="0"/>
        <v>6.205250596658711E-2</v>
      </c>
      <c r="K25" s="14">
        <v>41</v>
      </c>
      <c r="L25" s="14">
        <v>6</v>
      </c>
      <c r="M25" s="14">
        <v>415</v>
      </c>
      <c r="N25" s="18">
        <f t="shared" si="1"/>
        <v>0.11325301204819277</v>
      </c>
    </row>
    <row r="26" spans="1:14" outlineLevel="2" x14ac:dyDescent="0.3">
      <c r="A26" s="1" t="s">
        <v>24</v>
      </c>
      <c r="B26" s="1" t="s">
        <v>35</v>
      </c>
      <c r="C26" s="14">
        <v>132</v>
      </c>
      <c r="D26" s="14">
        <v>7</v>
      </c>
      <c r="E26" s="14">
        <v>311</v>
      </c>
      <c r="F26" s="15">
        <f t="shared" si="2"/>
        <v>0.44694533762057875</v>
      </c>
      <c r="G26" s="14">
        <v>149</v>
      </c>
      <c r="H26" s="14">
        <v>15</v>
      </c>
      <c r="I26" s="14">
        <v>279</v>
      </c>
      <c r="J26" s="18">
        <f t="shared" si="0"/>
        <v>0.58781362007168458</v>
      </c>
      <c r="K26" s="14">
        <v>173</v>
      </c>
      <c r="L26" s="14">
        <v>14</v>
      </c>
      <c r="M26" s="14">
        <v>321</v>
      </c>
      <c r="N26" s="18">
        <f t="shared" si="1"/>
        <v>0.58255451713395634</v>
      </c>
    </row>
    <row r="27" spans="1:14" outlineLevel="2" x14ac:dyDescent="0.3">
      <c r="A27" s="1" t="s">
        <v>24</v>
      </c>
      <c r="B27" s="1" t="s">
        <v>36</v>
      </c>
      <c r="C27" s="14">
        <v>40</v>
      </c>
      <c r="D27" s="14">
        <v>9</v>
      </c>
      <c r="E27" s="14">
        <v>362</v>
      </c>
      <c r="F27" s="15">
        <f t="shared" si="2"/>
        <v>0.13535911602209943</v>
      </c>
      <c r="G27" s="14">
        <v>38</v>
      </c>
      <c r="H27" s="14">
        <v>17</v>
      </c>
      <c r="I27" s="14">
        <v>341</v>
      </c>
      <c r="J27" s="18">
        <f t="shared" si="0"/>
        <v>0.16129032258064516</v>
      </c>
      <c r="K27" s="14">
        <v>61</v>
      </c>
      <c r="L27" s="14">
        <v>13</v>
      </c>
      <c r="M27" s="14">
        <v>363</v>
      </c>
      <c r="N27" s="18">
        <f t="shared" si="1"/>
        <v>0.20385674931129477</v>
      </c>
    </row>
    <row r="28" spans="1:14" outlineLevel="2" x14ac:dyDescent="0.3">
      <c r="A28" s="1" t="s">
        <v>24</v>
      </c>
      <c r="B28" s="1" t="s">
        <v>37</v>
      </c>
      <c r="C28" s="14">
        <v>88</v>
      </c>
      <c r="D28" s="14">
        <v>27</v>
      </c>
      <c r="E28" s="14">
        <v>550</v>
      </c>
      <c r="F28" s="15">
        <f t="shared" si="2"/>
        <v>0.20909090909090908</v>
      </c>
      <c r="G28" s="14">
        <v>104</v>
      </c>
      <c r="H28" s="14">
        <v>23</v>
      </c>
      <c r="I28" s="14">
        <v>482</v>
      </c>
      <c r="J28" s="18">
        <f t="shared" si="0"/>
        <v>0.26348547717842324</v>
      </c>
      <c r="K28" s="14">
        <v>140</v>
      </c>
      <c r="L28" s="14">
        <v>27</v>
      </c>
      <c r="M28" s="14">
        <v>583</v>
      </c>
      <c r="N28" s="18">
        <f t="shared" si="1"/>
        <v>0.28644939965694682</v>
      </c>
    </row>
    <row r="29" spans="1:14" outlineLevel="2" x14ac:dyDescent="0.3">
      <c r="A29" s="1" t="s">
        <v>24</v>
      </c>
      <c r="B29" s="1" t="s">
        <v>38</v>
      </c>
      <c r="C29" s="14">
        <v>150</v>
      </c>
      <c r="D29" s="14">
        <v>26</v>
      </c>
      <c r="E29" s="14">
        <v>413</v>
      </c>
      <c r="F29" s="15">
        <f t="shared" si="2"/>
        <v>0.42615012106537531</v>
      </c>
      <c r="G29" s="14">
        <v>172</v>
      </c>
      <c r="H29" s="14">
        <v>21</v>
      </c>
      <c r="I29" s="14">
        <v>395</v>
      </c>
      <c r="J29" s="18">
        <f t="shared" si="0"/>
        <v>0.48860759493670886</v>
      </c>
      <c r="K29" s="14">
        <v>179</v>
      </c>
      <c r="L29" s="14">
        <v>27</v>
      </c>
      <c r="M29" s="14">
        <v>404</v>
      </c>
      <c r="N29" s="18">
        <f t="shared" si="1"/>
        <v>0.50990099009900991</v>
      </c>
    </row>
    <row r="30" spans="1:14" outlineLevel="2" x14ac:dyDescent="0.3">
      <c r="A30" s="1" t="s">
        <v>24</v>
      </c>
      <c r="B30" s="1" t="s">
        <v>39</v>
      </c>
      <c r="C30" s="14">
        <v>240</v>
      </c>
      <c r="D30" s="14">
        <v>46</v>
      </c>
      <c r="E30" s="14">
        <v>616</v>
      </c>
      <c r="F30" s="15">
        <f t="shared" si="2"/>
        <v>0.4642857142857143</v>
      </c>
      <c r="G30" s="14">
        <v>235</v>
      </c>
      <c r="H30" s="14">
        <v>40</v>
      </c>
      <c r="I30" s="14">
        <v>546</v>
      </c>
      <c r="J30" s="18">
        <f t="shared" si="0"/>
        <v>0.50366300366300365</v>
      </c>
      <c r="K30" s="14">
        <v>245</v>
      </c>
      <c r="L30" s="14">
        <v>50</v>
      </c>
      <c r="M30" s="14">
        <v>526</v>
      </c>
      <c r="N30" s="18">
        <f t="shared" si="1"/>
        <v>0.56083650190114065</v>
      </c>
    </row>
    <row r="31" spans="1:14" outlineLevel="2" x14ac:dyDescent="0.3">
      <c r="A31" s="1" t="s">
        <v>24</v>
      </c>
      <c r="B31" s="1" t="s">
        <v>40</v>
      </c>
      <c r="C31" s="14">
        <v>121</v>
      </c>
      <c r="D31" s="14">
        <v>38</v>
      </c>
      <c r="E31" s="14">
        <v>231</v>
      </c>
      <c r="F31" s="15">
        <f t="shared" si="2"/>
        <v>0.68831168831168832</v>
      </c>
      <c r="G31" s="14">
        <v>134</v>
      </c>
      <c r="H31" s="14">
        <v>24</v>
      </c>
      <c r="I31" s="14">
        <v>235</v>
      </c>
      <c r="J31" s="18">
        <f t="shared" si="0"/>
        <v>0.67234042553191486</v>
      </c>
      <c r="K31" s="14">
        <v>160</v>
      </c>
      <c r="L31" s="14">
        <v>31</v>
      </c>
      <c r="M31" s="14">
        <v>268</v>
      </c>
      <c r="N31" s="18">
        <f t="shared" si="1"/>
        <v>0.71268656716417911</v>
      </c>
    </row>
    <row r="32" spans="1:14" outlineLevel="2" x14ac:dyDescent="0.3">
      <c r="A32" s="1" t="s">
        <v>24</v>
      </c>
      <c r="B32" s="1" t="s">
        <v>41</v>
      </c>
      <c r="C32" s="14">
        <v>320</v>
      </c>
      <c r="D32" s="14">
        <v>61</v>
      </c>
      <c r="E32" s="14">
        <v>547</v>
      </c>
      <c r="F32" s="15">
        <f t="shared" si="2"/>
        <v>0.69652650822669104</v>
      </c>
      <c r="G32" s="14">
        <v>293</v>
      </c>
      <c r="H32" s="14">
        <v>49</v>
      </c>
      <c r="I32" s="14">
        <v>491</v>
      </c>
      <c r="J32" s="18">
        <f t="shared" si="0"/>
        <v>0.69653767820773926</v>
      </c>
      <c r="K32" s="14">
        <v>322</v>
      </c>
      <c r="L32" s="14">
        <v>50</v>
      </c>
      <c r="M32" s="14">
        <v>491</v>
      </c>
      <c r="N32" s="18">
        <f t="shared" si="1"/>
        <v>0.75763747454175157</v>
      </c>
    </row>
    <row r="33" spans="1:14" outlineLevel="2" x14ac:dyDescent="0.3">
      <c r="A33" s="1" t="s">
        <v>24</v>
      </c>
      <c r="B33" s="1" t="s">
        <v>42</v>
      </c>
      <c r="C33" s="14">
        <v>8</v>
      </c>
      <c r="D33" s="14">
        <v>2</v>
      </c>
      <c r="E33" s="14">
        <v>273</v>
      </c>
      <c r="F33" s="15">
        <f t="shared" si="2"/>
        <v>3.6630036630036632E-2</v>
      </c>
      <c r="G33" s="14">
        <v>12</v>
      </c>
      <c r="H33" s="14">
        <v>3</v>
      </c>
      <c r="I33" s="14">
        <v>257</v>
      </c>
      <c r="J33" s="18">
        <f t="shared" si="0"/>
        <v>5.8365758754863814E-2</v>
      </c>
      <c r="K33" s="14">
        <v>27</v>
      </c>
      <c r="L33" s="14">
        <v>4</v>
      </c>
      <c r="M33" s="14">
        <v>274</v>
      </c>
      <c r="N33" s="18">
        <f t="shared" si="1"/>
        <v>0.11313868613138686</v>
      </c>
    </row>
    <row r="34" spans="1:14" outlineLevel="2" x14ac:dyDescent="0.3">
      <c r="A34" s="1" t="s">
        <v>24</v>
      </c>
      <c r="B34" s="1" t="s">
        <v>43</v>
      </c>
      <c r="C34" s="14">
        <v>78</v>
      </c>
      <c r="D34" s="14">
        <v>15</v>
      </c>
      <c r="E34" s="14">
        <v>461</v>
      </c>
      <c r="F34" s="15">
        <f t="shared" si="2"/>
        <v>0.2017353579175705</v>
      </c>
      <c r="G34" s="14">
        <v>89</v>
      </c>
      <c r="H34" s="14">
        <v>22</v>
      </c>
      <c r="I34" s="14">
        <v>447</v>
      </c>
      <c r="J34" s="18">
        <f t="shared" si="0"/>
        <v>0.24832214765100671</v>
      </c>
      <c r="K34" s="14">
        <v>104</v>
      </c>
      <c r="L34" s="14">
        <v>16</v>
      </c>
      <c r="M34" s="14">
        <v>491</v>
      </c>
      <c r="N34" s="18">
        <f t="shared" si="1"/>
        <v>0.24439918533604887</v>
      </c>
    </row>
    <row r="35" spans="1:14" outlineLevel="2" x14ac:dyDescent="0.3">
      <c r="A35" s="1" t="s">
        <v>24</v>
      </c>
      <c r="B35" s="1" t="s">
        <v>44</v>
      </c>
      <c r="C35" s="14">
        <v>128</v>
      </c>
      <c r="D35" s="14">
        <v>26</v>
      </c>
      <c r="E35" s="14">
        <v>1407</v>
      </c>
      <c r="F35" s="15">
        <f t="shared" si="2"/>
        <v>0.10945273631840796</v>
      </c>
      <c r="G35" s="14">
        <v>132</v>
      </c>
      <c r="H35" s="14">
        <v>22</v>
      </c>
      <c r="I35" s="14">
        <v>1141</v>
      </c>
      <c r="J35" s="18">
        <f t="shared" si="0"/>
        <v>0.13496932515337423</v>
      </c>
      <c r="K35" s="14">
        <v>196</v>
      </c>
      <c r="L35" s="14">
        <v>29</v>
      </c>
      <c r="M35" s="14">
        <v>1344</v>
      </c>
      <c r="N35" s="18">
        <f t="shared" si="1"/>
        <v>0.16741071428571427</v>
      </c>
    </row>
    <row r="36" spans="1:14" outlineLevel="2" x14ac:dyDescent="0.3">
      <c r="A36" s="1" t="s">
        <v>24</v>
      </c>
      <c r="B36" s="1" t="s">
        <v>45</v>
      </c>
      <c r="C36" s="14">
        <v>728</v>
      </c>
      <c r="D36" s="14">
        <v>127</v>
      </c>
      <c r="E36" s="14">
        <v>1133</v>
      </c>
      <c r="F36" s="15">
        <f t="shared" si="2"/>
        <v>0.75463371579876437</v>
      </c>
      <c r="G36" s="14">
        <v>813</v>
      </c>
      <c r="H36" s="14">
        <v>141</v>
      </c>
      <c r="I36" s="14">
        <v>1264</v>
      </c>
      <c r="J36" s="18">
        <f t="shared" si="0"/>
        <v>0.754746835443038</v>
      </c>
      <c r="K36" s="14">
        <v>786</v>
      </c>
      <c r="L36" s="14">
        <v>137</v>
      </c>
      <c r="M36" s="14">
        <v>1222</v>
      </c>
      <c r="N36" s="18">
        <f t="shared" si="1"/>
        <v>0.75531914893617025</v>
      </c>
    </row>
    <row r="37" spans="1:14" outlineLevel="2" x14ac:dyDescent="0.3">
      <c r="A37" s="1" t="s">
        <v>24</v>
      </c>
      <c r="B37" s="1" t="s">
        <v>46</v>
      </c>
      <c r="C37" s="14">
        <v>220</v>
      </c>
      <c r="D37" s="14">
        <v>27</v>
      </c>
      <c r="E37" s="14">
        <v>459</v>
      </c>
      <c r="F37" s="15">
        <f t="shared" si="2"/>
        <v>0.53812636165577343</v>
      </c>
      <c r="G37" s="14">
        <v>175</v>
      </c>
      <c r="H37" s="14">
        <v>25</v>
      </c>
      <c r="I37" s="14">
        <v>361</v>
      </c>
      <c r="J37" s="18">
        <f t="shared" si="0"/>
        <v>0.554016620498615</v>
      </c>
      <c r="K37" s="14">
        <v>222</v>
      </c>
      <c r="L37" s="14">
        <v>29</v>
      </c>
      <c r="M37" s="14">
        <v>423</v>
      </c>
      <c r="N37" s="18">
        <f t="shared" si="1"/>
        <v>0.59338061465721037</v>
      </c>
    </row>
    <row r="38" spans="1:14" outlineLevel="2" x14ac:dyDescent="0.3">
      <c r="A38" s="1" t="s">
        <v>24</v>
      </c>
      <c r="B38" s="1" t="s">
        <v>47</v>
      </c>
      <c r="C38" s="14">
        <v>293</v>
      </c>
      <c r="D38" s="14">
        <v>55</v>
      </c>
      <c r="E38" s="14">
        <v>513</v>
      </c>
      <c r="F38" s="15">
        <f t="shared" si="2"/>
        <v>0.67836257309941517</v>
      </c>
      <c r="G38" s="14">
        <v>317</v>
      </c>
      <c r="H38" s="14">
        <v>49</v>
      </c>
      <c r="I38" s="14">
        <v>498</v>
      </c>
      <c r="J38" s="18">
        <f t="shared" si="0"/>
        <v>0.73493975903614461</v>
      </c>
      <c r="K38" s="14">
        <v>373</v>
      </c>
      <c r="L38" s="14">
        <v>57</v>
      </c>
      <c r="M38" s="14">
        <v>531</v>
      </c>
      <c r="N38" s="18">
        <f t="shared" si="1"/>
        <v>0.80979284369114879</v>
      </c>
    </row>
    <row r="39" spans="1:14" outlineLevel="2" x14ac:dyDescent="0.3">
      <c r="A39" s="1" t="s">
        <v>24</v>
      </c>
      <c r="B39" s="1" t="s">
        <v>48</v>
      </c>
      <c r="C39" s="14">
        <v>153</v>
      </c>
      <c r="D39" s="14">
        <v>19</v>
      </c>
      <c r="E39" s="14">
        <v>484</v>
      </c>
      <c r="F39" s="15">
        <f t="shared" si="2"/>
        <v>0.35537190082644626</v>
      </c>
      <c r="G39" s="14">
        <v>134</v>
      </c>
      <c r="H39" s="14">
        <v>20</v>
      </c>
      <c r="I39" s="14">
        <v>431</v>
      </c>
      <c r="J39" s="18">
        <f t="shared" si="0"/>
        <v>0.35730858468677495</v>
      </c>
      <c r="K39" s="14">
        <v>148</v>
      </c>
      <c r="L39" s="14">
        <v>30</v>
      </c>
      <c r="M39" s="14">
        <v>448</v>
      </c>
      <c r="N39" s="18">
        <f t="shared" si="1"/>
        <v>0.39732142857142855</v>
      </c>
    </row>
    <row r="40" spans="1:14" outlineLevel="2" x14ac:dyDescent="0.3">
      <c r="A40" s="1" t="s">
        <v>24</v>
      </c>
      <c r="B40" s="1" t="s">
        <v>49</v>
      </c>
      <c r="C40" s="14">
        <v>336</v>
      </c>
      <c r="D40" s="14">
        <v>50</v>
      </c>
      <c r="E40" s="14">
        <v>1786</v>
      </c>
      <c r="F40" s="15">
        <f t="shared" si="2"/>
        <v>0.21612541993281076</v>
      </c>
      <c r="G40" s="14">
        <v>346</v>
      </c>
      <c r="H40" s="14">
        <v>74</v>
      </c>
      <c r="I40" s="14">
        <v>1696</v>
      </c>
      <c r="J40" s="18">
        <f t="shared" si="0"/>
        <v>0.24764150943396226</v>
      </c>
      <c r="K40" s="14">
        <v>408</v>
      </c>
      <c r="L40" s="14">
        <v>83</v>
      </c>
      <c r="M40" s="14">
        <v>1711</v>
      </c>
      <c r="N40" s="18">
        <f t="shared" si="1"/>
        <v>0.28696668614845122</v>
      </c>
    </row>
    <row r="41" spans="1:14" outlineLevel="2" x14ac:dyDescent="0.3">
      <c r="A41" s="1" t="s">
        <v>24</v>
      </c>
      <c r="B41" s="1" t="s">
        <v>50</v>
      </c>
      <c r="C41" s="14">
        <v>91</v>
      </c>
      <c r="D41" s="14">
        <v>25</v>
      </c>
      <c r="E41" s="14">
        <v>405</v>
      </c>
      <c r="F41" s="15">
        <f t="shared" si="2"/>
        <v>0.28641975308641976</v>
      </c>
      <c r="G41" s="14">
        <v>107</v>
      </c>
      <c r="H41" s="14">
        <v>32</v>
      </c>
      <c r="I41" s="14">
        <v>387</v>
      </c>
      <c r="J41" s="18">
        <f t="shared" si="0"/>
        <v>0.35917312661498707</v>
      </c>
      <c r="K41" s="14">
        <v>151</v>
      </c>
      <c r="L41" s="14">
        <v>26</v>
      </c>
      <c r="M41" s="14">
        <v>422</v>
      </c>
      <c r="N41" s="18">
        <f t="shared" si="1"/>
        <v>0.41943127962085308</v>
      </c>
    </row>
    <row r="42" spans="1:14" outlineLevel="2" x14ac:dyDescent="0.3">
      <c r="A42" s="1" t="s">
        <v>24</v>
      </c>
      <c r="B42" s="1" t="s">
        <v>51</v>
      </c>
      <c r="C42" s="14">
        <v>68</v>
      </c>
      <c r="D42" s="14">
        <v>48</v>
      </c>
      <c r="E42" s="14">
        <v>865</v>
      </c>
      <c r="F42" s="15">
        <f t="shared" si="2"/>
        <v>0.13410404624277455</v>
      </c>
      <c r="G42" s="14">
        <v>60</v>
      </c>
      <c r="H42" s="14">
        <v>42</v>
      </c>
      <c r="I42" s="14">
        <v>891</v>
      </c>
      <c r="J42" s="18">
        <f t="shared" si="0"/>
        <v>0.11447811447811448</v>
      </c>
      <c r="K42" s="14">
        <v>79</v>
      </c>
      <c r="L42" s="14">
        <v>54</v>
      </c>
      <c r="M42" s="14">
        <v>856</v>
      </c>
      <c r="N42" s="18">
        <f t="shared" si="1"/>
        <v>0.15537383177570094</v>
      </c>
    </row>
    <row r="43" spans="1:14" outlineLevel="2" x14ac:dyDescent="0.3">
      <c r="A43" s="1" t="s">
        <v>24</v>
      </c>
      <c r="B43" s="1" t="s">
        <v>52</v>
      </c>
      <c r="C43" s="14">
        <v>1178</v>
      </c>
      <c r="D43" s="14">
        <v>117</v>
      </c>
      <c r="E43" s="14">
        <v>2420</v>
      </c>
      <c r="F43" s="15">
        <f t="shared" si="2"/>
        <v>0.53512396694214881</v>
      </c>
      <c r="G43" s="14">
        <v>1034</v>
      </c>
      <c r="H43" s="14">
        <v>108</v>
      </c>
      <c r="I43" s="14">
        <v>2092</v>
      </c>
      <c r="J43" s="18">
        <f t="shared" si="0"/>
        <v>0.54588910133843216</v>
      </c>
      <c r="K43" s="14">
        <v>1222</v>
      </c>
      <c r="L43" s="14">
        <v>156</v>
      </c>
      <c r="M43" s="14">
        <v>2212</v>
      </c>
      <c r="N43" s="18">
        <f t="shared" si="1"/>
        <v>0.62296564195298376</v>
      </c>
    </row>
    <row r="44" spans="1:14" outlineLevel="2" x14ac:dyDescent="0.3">
      <c r="A44" s="1" t="s">
        <v>24</v>
      </c>
      <c r="B44" s="1" t="s">
        <v>53</v>
      </c>
      <c r="C44" s="14">
        <v>360</v>
      </c>
      <c r="D44" s="14">
        <v>29</v>
      </c>
      <c r="E44" s="14">
        <v>429</v>
      </c>
      <c r="F44" s="15">
        <f t="shared" si="2"/>
        <v>0.90675990675990681</v>
      </c>
      <c r="G44" s="14">
        <v>396</v>
      </c>
      <c r="H44" s="14">
        <v>32</v>
      </c>
      <c r="I44" s="14">
        <v>473</v>
      </c>
      <c r="J44" s="18">
        <f t="shared" si="0"/>
        <v>0.90486257928118397</v>
      </c>
      <c r="K44" s="14">
        <v>385</v>
      </c>
      <c r="L44" s="14">
        <v>31</v>
      </c>
      <c r="M44" s="14">
        <v>460</v>
      </c>
      <c r="N44" s="18">
        <f t="shared" si="1"/>
        <v>0.90434782608695652</v>
      </c>
    </row>
    <row r="45" spans="1:14" outlineLevel="2" x14ac:dyDescent="0.3">
      <c r="A45" s="1" t="s">
        <v>24</v>
      </c>
      <c r="B45" s="1" t="s">
        <v>54</v>
      </c>
      <c r="C45" s="14">
        <v>86</v>
      </c>
      <c r="D45" s="14">
        <v>37</v>
      </c>
      <c r="E45" s="14">
        <v>371</v>
      </c>
      <c r="F45" s="15">
        <f t="shared" si="2"/>
        <v>0.33153638814016173</v>
      </c>
      <c r="G45" s="14">
        <v>107</v>
      </c>
      <c r="H45" s="14">
        <v>26</v>
      </c>
      <c r="I45" s="14">
        <v>352</v>
      </c>
      <c r="J45" s="18">
        <f t="shared" si="0"/>
        <v>0.37784090909090912</v>
      </c>
      <c r="K45" s="14">
        <v>106</v>
      </c>
      <c r="L45" s="14">
        <v>33</v>
      </c>
      <c r="M45" s="14">
        <v>364</v>
      </c>
      <c r="N45" s="18">
        <f t="shared" si="1"/>
        <v>0.38186813186813184</v>
      </c>
    </row>
    <row r="46" spans="1:14" outlineLevel="2" x14ac:dyDescent="0.3">
      <c r="A46" s="1" t="s">
        <v>24</v>
      </c>
      <c r="B46" s="1" t="s">
        <v>55</v>
      </c>
      <c r="C46" s="14">
        <v>29</v>
      </c>
      <c r="D46" s="14">
        <v>8</v>
      </c>
      <c r="E46" s="14">
        <v>235</v>
      </c>
      <c r="F46" s="15">
        <f t="shared" si="2"/>
        <v>0.1574468085106383</v>
      </c>
      <c r="G46" s="14">
        <v>29</v>
      </c>
      <c r="H46" s="14">
        <v>2</v>
      </c>
      <c r="I46" s="14">
        <v>184</v>
      </c>
      <c r="J46" s="18">
        <f t="shared" si="0"/>
        <v>0.16847826086956522</v>
      </c>
      <c r="K46" s="14">
        <v>43</v>
      </c>
      <c r="L46" s="14">
        <v>5</v>
      </c>
      <c r="M46" s="14">
        <v>237</v>
      </c>
      <c r="N46" s="18">
        <f t="shared" si="1"/>
        <v>0.20253164556962025</v>
      </c>
    </row>
    <row r="47" spans="1:14" outlineLevel="2" x14ac:dyDescent="0.3">
      <c r="A47" s="1" t="s">
        <v>24</v>
      </c>
      <c r="B47" s="1" t="s">
        <v>56</v>
      </c>
      <c r="C47" s="14">
        <v>202</v>
      </c>
      <c r="D47" s="14">
        <v>40</v>
      </c>
      <c r="E47" s="14">
        <v>462</v>
      </c>
      <c r="F47" s="15">
        <f t="shared" si="2"/>
        <v>0.52380952380952384</v>
      </c>
      <c r="G47" s="14">
        <v>195</v>
      </c>
      <c r="H47" s="14">
        <v>36</v>
      </c>
      <c r="I47" s="14">
        <v>415</v>
      </c>
      <c r="J47" s="18">
        <f t="shared" si="0"/>
        <v>0.55662650602409636</v>
      </c>
      <c r="K47" s="14">
        <v>199</v>
      </c>
      <c r="L47" s="14">
        <v>35</v>
      </c>
      <c r="M47" s="14">
        <v>421</v>
      </c>
      <c r="N47" s="18">
        <f t="shared" si="1"/>
        <v>0.5558194774346793</v>
      </c>
    </row>
    <row r="48" spans="1:14" outlineLevel="2" x14ac:dyDescent="0.3">
      <c r="A48" s="1" t="s">
        <v>24</v>
      </c>
      <c r="B48" s="1" t="s">
        <v>57</v>
      </c>
      <c r="C48" s="14">
        <v>90</v>
      </c>
      <c r="D48" s="14">
        <v>23</v>
      </c>
      <c r="E48" s="14">
        <v>816</v>
      </c>
      <c r="F48" s="15">
        <f t="shared" si="2"/>
        <v>0.13848039215686275</v>
      </c>
      <c r="G48" s="14">
        <v>103</v>
      </c>
      <c r="H48" s="14">
        <v>15</v>
      </c>
      <c r="I48" s="14">
        <v>747</v>
      </c>
      <c r="J48" s="18">
        <f t="shared" si="0"/>
        <v>0.15796519410977242</v>
      </c>
      <c r="K48" s="14">
        <v>123</v>
      </c>
      <c r="L48" s="14">
        <v>15</v>
      </c>
      <c r="M48" s="14">
        <v>724</v>
      </c>
      <c r="N48" s="18">
        <f t="shared" si="1"/>
        <v>0.19060773480662985</v>
      </c>
    </row>
    <row r="49" spans="1:14" outlineLevel="2" x14ac:dyDescent="0.3">
      <c r="A49" s="1" t="s">
        <v>24</v>
      </c>
      <c r="B49" s="1" t="s">
        <v>58</v>
      </c>
      <c r="C49" s="14">
        <v>231</v>
      </c>
      <c r="D49" s="14">
        <v>44</v>
      </c>
      <c r="E49" s="14">
        <v>503</v>
      </c>
      <c r="F49" s="15">
        <f t="shared" si="2"/>
        <v>0.54671968190854869</v>
      </c>
      <c r="G49" s="14">
        <v>228</v>
      </c>
      <c r="H49" s="14">
        <v>50</v>
      </c>
      <c r="I49" s="14">
        <v>471</v>
      </c>
      <c r="J49" s="18">
        <f t="shared" si="0"/>
        <v>0.59023354564755837</v>
      </c>
      <c r="K49" s="14">
        <v>244</v>
      </c>
      <c r="L49" s="14">
        <v>45</v>
      </c>
      <c r="M49" s="14">
        <v>480</v>
      </c>
      <c r="N49" s="18">
        <f t="shared" si="1"/>
        <v>0.6020833333333333</v>
      </c>
    </row>
    <row r="50" spans="1:14" outlineLevel="2" x14ac:dyDescent="0.3">
      <c r="A50" s="1" t="s">
        <v>24</v>
      </c>
      <c r="B50" s="1" t="s">
        <v>59</v>
      </c>
      <c r="C50" s="14">
        <v>91</v>
      </c>
      <c r="D50" s="14">
        <v>52</v>
      </c>
      <c r="E50" s="14">
        <v>594</v>
      </c>
      <c r="F50" s="15">
        <f t="shared" si="2"/>
        <v>0.24074074074074073</v>
      </c>
      <c r="G50" s="14">
        <v>80</v>
      </c>
      <c r="H50" s="14">
        <v>53</v>
      </c>
      <c r="I50" s="14">
        <v>604</v>
      </c>
      <c r="J50" s="18">
        <f t="shared" si="0"/>
        <v>0.22019867549668873</v>
      </c>
      <c r="K50" s="14">
        <v>97</v>
      </c>
      <c r="L50" s="14">
        <v>51</v>
      </c>
      <c r="M50" s="14">
        <v>637</v>
      </c>
      <c r="N50" s="18">
        <f t="shared" si="1"/>
        <v>0.23233908948194662</v>
      </c>
    </row>
    <row r="51" spans="1:14" outlineLevel="2" x14ac:dyDescent="0.3">
      <c r="A51" s="1" t="s">
        <v>24</v>
      </c>
      <c r="B51" s="1" t="s">
        <v>60</v>
      </c>
      <c r="C51" s="14">
        <v>297</v>
      </c>
      <c r="D51" s="14">
        <v>59</v>
      </c>
      <c r="E51" s="14">
        <v>900</v>
      </c>
      <c r="F51" s="15">
        <f t="shared" si="2"/>
        <v>0.39555555555555555</v>
      </c>
      <c r="G51" s="14">
        <v>274</v>
      </c>
      <c r="H51" s="14">
        <v>51</v>
      </c>
      <c r="I51" s="14">
        <v>791</v>
      </c>
      <c r="J51" s="18">
        <f t="shared" si="0"/>
        <v>0.41087231352718079</v>
      </c>
      <c r="K51" s="14">
        <v>360</v>
      </c>
      <c r="L51" s="14">
        <v>68</v>
      </c>
      <c r="M51" s="14">
        <v>917</v>
      </c>
      <c r="N51" s="18">
        <f t="shared" si="1"/>
        <v>0.46673936750272627</v>
      </c>
    </row>
    <row r="52" spans="1:14" outlineLevel="2" x14ac:dyDescent="0.3">
      <c r="A52" s="1" t="s">
        <v>24</v>
      </c>
      <c r="B52" s="1" t="s">
        <v>61</v>
      </c>
      <c r="C52" s="14">
        <v>35</v>
      </c>
      <c r="D52" s="14">
        <v>16</v>
      </c>
      <c r="E52" s="14">
        <v>363</v>
      </c>
      <c r="F52" s="15">
        <f t="shared" si="2"/>
        <v>0.14049586776859505</v>
      </c>
      <c r="G52" s="14">
        <v>45</v>
      </c>
      <c r="H52" s="14">
        <v>10</v>
      </c>
      <c r="I52" s="14">
        <v>313</v>
      </c>
      <c r="J52" s="18">
        <f t="shared" si="0"/>
        <v>0.1757188498402556</v>
      </c>
      <c r="K52" s="14">
        <v>77</v>
      </c>
      <c r="L52" s="14">
        <v>7</v>
      </c>
      <c r="M52" s="14">
        <v>343</v>
      </c>
      <c r="N52" s="18">
        <f t="shared" si="1"/>
        <v>0.24489795918367346</v>
      </c>
    </row>
    <row r="53" spans="1:14" outlineLevel="2" x14ac:dyDescent="0.3">
      <c r="A53" s="1" t="s">
        <v>24</v>
      </c>
      <c r="B53" s="1" t="s">
        <v>62</v>
      </c>
      <c r="C53" s="14">
        <v>38</v>
      </c>
      <c r="D53" s="14">
        <v>3</v>
      </c>
      <c r="E53" s="14">
        <v>404</v>
      </c>
      <c r="F53" s="15">
        <f t="shared" si="2"/>
        <v>0.10148514851485149</v>
      </c>
      <c r="G53" s="14">
        <v>38</v>
      </c>
      <c r="H53" s="14">
        <v>4</v>
      </c>
      <c r="I53" s="14">
        <v>379</v>
      </c>
      <c r="J53" s="18">
        <f t="shared" si="0"/>
        <v>0.11081794195250659</v>
      </c>
      <c r="K53" s="14">
        <v>52</v>
      </c>
      <c r="L53" s="14">
        <v>7</v>
      </c>
      <c r="M53" s="14">
        <v>391</v>
      </c>
      <c r="N53" s="18">
        <f t="shared" si="1"/>
        <v>0.15089514066496162</v>
      </c>
    </row>
    <row r="54" spans="1:14" outlineLevel="2" x14ac:dyDescent="0.3">
      <c r="A54" s="1" t="s">
        <v>24</v>
      </c>
      <c r="B54" s="1" t="s">
        <v>63</v>
      </c>
      <c r="C54" s="14">
        <v>67</v>
      </c>
      <c r="D54" s="14">
        <v>7</v>
      </c>
      <c r="E54" s="14">
        <v>251</v>
      </c>
      <c r="F54" s="15">
        <f t="shared" si="2"/>
        <v>0.29482071713147412</v>
      </c>
      <c r="G54" s="14">
        <v>66</v>
      </c>
      <c r="H54" s="14">
        <v>8</v>
      </c>
      <c r="I54" s="14">
        <v>260</v>
      </c>
      <c r="J54" s="18">
        <f t="shared" si="0"/>
        <v>0.2846153846153846</v>
      </c>
      <c r="K54" s="14">
        <v>84</v>
      </c>
      <c r="L54" s="14">
        <v>11</v>
      </c>
      <c r="M54" s="14">
        <v>252</v>
      </c>
      <c r="N54" s="18">
        <f t="shared" si="1"/>
        <v>0.37698412698412698</v>
      </c>
    </row>
    <row r="55" spans="1:14" outlineLevel="2" x14ac:dyDescent="0.3">
      <c r="A55" s="1" t="s">
        <v>24</v>
      </c>
      <c r="B55" s="1" t="s">
        <v>64</v>
      </c>
      <c r="C55" s="14">
        <v>135</v>
      </c>
      <c r="D55" s="14">
        <v>36</v>
      </c>
      <c r="E55" s="14">
        <v>510</v>
      </c>
      <c r="F55" s="15">
        <f t="shared" si="2"/>
        <v>0.3352941176470588</v>
      </c>
      <c r="G55" s="14">
        <v>142</v>
      </c>
      <c r="H55" s="14">
        <v>37</v>
      </c>
      <c r="I55" s="14">
        <v>463</v>
      </c>
      <c r="J55" s="18">
        <f t="shared" si="0"/>
        <v>0.38660907127429806</v>
      </c>
      <c r="K55" s="14">
        <v>175</v>
      </c>
      <c r="L55" s="14">
        <v>38</v>
      </c>
      <c r="M55" s="14">
        <v>478</v>
      </c>
      <c r="N55" s="18">
        <f t="shared" si="1"/>
        <v>0.44560669456066948</v>
      </c>
    </row>
    <row r="56" spans="1:14" outlineLevel="2" x14ac:dyDescent="0.3">
      <c r="A56" s="1" t="s">
        <v>24</v>
      </c>
      <c r="B56" s="1" t="s">
        <v>65</v>
      </c>
      <c r="C56" s="14">
        <v>98</v>
      </c>
      <c r="D56" s="14">
        <v>14</v>
      </c>
      <c r="E56" s="14">
        <v>533</v>
      </c>
      <c r="F56" s="15">
        <f t="shared" si="2"/>
        <v>0.21013133208255161</v>
      </c>
      <c r="G56" s="14">
        <v>120</v>
      </c>
      <c r="H56" s="14">
        <v>13</v>
      </c>
      <c r="I56" s="14">
        <v>529</v>
      </c>
      <c r="J56" s="18">
        <f t="shared" ref="J56:J119" si="3">(G56+H56)/I56</f>
        <v>0.25141776937618149</v>
      </c>
      <c r="K56" s="14">
        <v>128</v>
      </c>
      <c r="L56" s="14">
        <v>14</v>
      </c>
      <c r="M56" s="14">
        <v>539</v>
      </c>
      <c r="N56" s="18">
        <f t="shared" ref="N56:N119" si="4">(K56+L56)/M56</f>
        <v>0.26345083487940629</v>
      </c>
    </row>
    <row r="57" spans="1:14" outlineLevel="2" x14ac:dyDescent="0.3">
      <c r="A57" s="1" t="s">
        <v>24</v>
      </c>
      <c r="B57" s="1" t="s">
        <v>66</v>
      </c>
      <c r="C57" s="14">
        <v>182</v>
      </c>
      <c r="D57" s="14">
        <v>21</v>
      </c>
      <c r="E57" s="14">
        <v>444</v>
      </c>
      <c r="F57" s="15">
        <f t="shared" si="2"/>
        <v>0.4572072072072072</v>
      </c>
      <c r="G57" s="14">
        <v>198</v>
      </c>
      <c r="H57" s="14">
        <v>19</v>
      </c>
      <c r="I57" s="14">
        <v>390</v>
      </c>
      <c r="J57" s="18">
        <f t="shared" si="3"/>
        <v>0.55641025641025643</v>
      </c>
      <c r="K57" s="14">
        <v>238</v>
      </c>
      <c r="L57" s="14">
        <v>23</v>
      </c>
      <c r="M57" s="14">
        <v>472</v>
      </c>
      <c r="N57" s="18">
        <f t="shared" si="4"/>
        <v>0.55296610169491522</v>
      </c>
    </row>
    <row r="58" spans="1:14" outlineLevel="2" x14ac:dyDescent="0.3">
      <c r="A58" s="1" t="s">
        <v>24</v>
      </c>
      <c r="B58" s="1" t="s">
        <v>67</v>
      </c>
      <c r="C58" s="14">
        <v>151</v>
      </c>
      <c r="D58" s="14">
        <v>45</v>
      </c>
      <c r="E58" s="14">
        <v>423</v>
      </c>
      <c r="F58" s="15">
        <f t="shared" ref="F58:F120" si="5">(C58+D58)/E58</f>
        <v>0.46335697399527187</v>
      </c>
      <c r="G58" s="14">
        <v>159</v>
      </c>
      <c r="H58" s="14">
        <v>29</v>
      </c>
      <c r="I58" s="14">
        <v>370</v>
      </c>
      <c r="J58" s="18">
        <f t="shared" si="3"/>
        <v>0.50810810810810814</v>
      </c>
      <c r="K58" s="14">
        <v>171</v>
      </c>
      <c r="L58" s="14">
        <v>41</v>
      </c>
      <c r="M58" s="14">
        <v>396</v>
      </c>
      <c r="N58" s="18">
        <f t="shared" si="4"/>
        <v>0.53535353535353536</v>
      </c>
    </row>
    <row r="59" spans="1:14" outlineLevel="2" x14ac:dyDescent="0.3">
      <c r="A59" s="1" t="s">
        <v>24</v>
      </c>
      <c r="B59" s="1" t="s">
        <v>68</v>
      </c>
      <c r="C59" s="14">
        <v>257</v>
      </c>
      <c r="D59" s="14">
        <v>53</v>
      </c>
      <c r="E59" s="14">
        <v>441</v>
      </c>
      <c r="F59" s="15">
        <f t="shared" si="5"/>
        <v>0.7029478458049887</v>
      </c>
      <c r="G59" s="14">
        <v>266</v>
      </c>
      <c r="H59" s="14">
        <v>54</v>
      </c>
      <c r="I59" s="14">
        <v>432</v>
      </c>
      <c r="J59" s="18">
        <f t="shared" si="3"/>
        <v>0.7407407407407407</v>
      </c>
      <c r="K59" s="14">
        <v>300</v>
      </c>
      <c r="L59" s="14">
        <v>57</v>
      </c>
      <c r="M59" s="14">
        <v>450</v>
      </c>
      <c r="N59" s="18">
        <f t="shared" si="4"/>
        <v>0.79333333333333333</v>
      </c>
    </row>
    <row r="60" spans="1:14" outlineLevel="2" x14ac:dyDescent="0.3">
      <c r="A60" s="1" t="s">
        <v>24</v>
      </c>
      <c r="B60" s="1" t="s">
        <v>69</v>
      </c>
      <c r="C60" s="14">
        <v>244</v>
      </c>
      <c r="D60" s="14">
        <v>53</v>
      </c>
      <c r="E60" s="14">
        <v>857</v>
      </c>
      <c r="F60" s="15">
        <f t="shared" si="5"/>
        <v>0.34655775962660446</v>
      </c>
      <c r="G60" s="14">
        <v>231</v>
      </c>
      <c r="H60" s="14">
        <v>51</v>
      </c>
      <c r="I60" s="14">
        <v>848</v>
      </c>
      <c r="J60" s="18">
        <f t="shared" si="3"/>
        <v>0.33254716981132076</v>
      </c>
      <c r="K60" s="14">
        <v>243</v>
      </c>
      <c r="L60" s="14">
        <v>53</v>
      </c>
      <c r="M60" s="14">
        <v>839</v>
      </c>
      <c r="N60" s="18">
        <f t="shared" si="4"/>
        <v>0.35280095351609059</v>
      </c>
    </row>
    <row r="61" spans="1:14" outlineLevel="2" x14ac:dyDescent="0.3">
      <c r="A61" s="1" t="s">
        <v>24</v>
      </c>
      <c r="B61" s="1" t="s">
        <v>70</v>
      </c>
      <c r="C61" s="14">
        <v>102</v>
      </c>
      <c r="D61" s="14">
        <v>18</v>
      </c>
      <c r="E61" s="14">
        <v>702</v>
      </c>
      <c r="F61" s="15">
        <f t="shared" si="5"/>
        <v>0.17094017094017094</v>
      </c>
      <c r="G61" s="14">
        <v>123</v>
      </c>
      <c r="H61" s="14">
        <v>26</v>
      </c>
      <c r="I61" s="14">
        <v>700</v>
      </c>
      <c r="J61" s="18">
        <f t="shared" si="3"/>
        <v>0.21285714285714286</v>
      </c>
      <c r="K61" s="14">
        <v>146</v>
      </c>
      <c r="L61" s="14">
        <v>35</v>
      </c>
      <c r="M61" s="14">
        <v>683</v>
      </c>
      <c r="N61" s="18">
        <f t="shared" si="4"/>
        <v>0.26500732064421667</v>
      </c>
    </row>
    <row r="62" spans="1:14" outlineLevel="2" x14ac:dyDescent="0.3">
      <c r="A62" s="1" t="s">
        <v>24</v>
      </c>
      <c r="B62" s="1" t="s">
        <v>71</v>
      </c>
      <c r="C62" s="14">
        <v>304</v>
      </c>
      <c r="D62" s="14">
        <v>19</v>
      </c>
      <c r="E62" s="14">
        <v>355</v>
      </c>
      <c r="F62" s="15">
        <f t="shared" si="5"/>
        <v>0.90985915492957747</v>
      </c>
      <c r="G62" s="14">
        <v>332</v>
      </c>
      <c r="H62" s="14">
        <v>21</v>
      </c>
      <c r="I62" s="14">
        <v>388</v>
      </c>
      <c r="J62" s="18">
        <f t="shared" si="3"/>
        <v>0.90979381443298968</v>
      </c>
      <c r="K62" s="14">
        <v>335</v>
      </c>
      <c r="L62" s="14">
        <v>21</v>
      </c>
      <c r="M62" s="14">
        <v>391</v>
      </c>
      <c r="N62" s="18">
        <f t="shared" si="4"/>
        <v>0.91048593350383633</v>
      </c>
    </row>
    <row r="63" spans="1:14" outlineLevel="2" x14ac:dyDescent="0.3">
      <c r="A63" s="1" t="s">
        <v>24</v>
      </c>
      <c r="B63" s="1" t="s">
        <v>72</v>
      </c>
      <c r="C63" s="14">
        <v>29</v>
      </c>
      <c r="D63" s="14">
        <v>3</v>
      </c>
      <c r="E63" s="14">
        <v>70</v>
      </c>
      <c r="F63" s="15">
        <f t="shared" si="5"/>
        <v>0.45714285714285713</v>
      </c>
      <c r="G63" s="14">
        <v>40</v>
      </c>
      <c r="H63" s="14">
        <v>3</v>
      </c>
      <c r="I63" s="14">
        <v>48</v>
      </c>
      <c r="J63" s="18">
        <f t="shared" si="3"/>
        <v>0.89583333333333337</v>
      </c>
      <c r="K63" s="14">
        <v>44</v>
      </c>
      <c r="L63" s="14">
        <v>4</v>
      </c>
      <c r="M63" s="14">
        <v>62</v>
      </c>
      <c r="N63" s="18">
        <f t="shared" si="4"/>
        <v>0.77419354838709675</v>
      </c>
    </row>
    <row r="64" spans="1:14" outlineLevel="2" x14ac:dyDescent="0.3">
      <c r="A64" s="1" t="s">
        <v>24</v>
      </c>
      <c r="B64" s="1" t="s">
        <v>73</v>
      </c>
      <c r="C64" s="14">
        <v>19</v>
      </c>
      <c r="D64" s="14">
        <v>26</v>
      </c>
      <c r="E64" s="14">
        <v>315</v>
      </c>
      <c r="F64" s="15">
        <f t="shared" si="5"/>
        <v>0.14285714285714285</v>
      </c>
      <c r="G64" s="14">
        <v>22</v>
      </c>
      <c r="H64" s="14">
        <v>20</v>
      </c>
      <c r="I64" s="14">
        <v>261</v>
      </c>
      <c r="J64" s="18">
        <f t="shared" si="3"/>
        <v>0.16091954022988506</v>
      </c>
      <c r="K64" s="14">
        <v>55</v>
      </c>
      <c r="L64" s="14">
        <v>22</v>
      </c>
      <c r="M64" s="14">
        <v>312</v>
      </c>
      <c r="N64" s="18">
        <f t="shared" si="4"/>
        <v>0.24679487179487181</v>
      </c>
    </row>
    <row r="65" spans="1:14" outlineLevel="2" x14ac:dyDescent="0.3">
      <c r="A65" s="1" t="s">
        <v>24</v>
      </c>
      <c r="B65" s="1" t="s">
        <v>74</v>
      </c>
      <c r="C65" s="14">
        <v>323</v>
      </c>
      <c r="D65" s="14">
        <v>38</v>
      </c>
      <c r="E65" s="14">
        <v>414</v>
      </c>
      <c r="F65" s="15">
        <f t="shared" si="5"/>
        <v>0.8719806763285024</v>
      </c>
      <c r="G65" s="14">
        <v>339</v>
      </c>
      <c r="H65" s="14">
        <v>40</v>
      </c>
      <c r="I65" s="14">
        <v>435</v>
      </c>
      <c r="J65" s="18">
        <f t="shared" si="3"/>
        <v>0.87126436781609196</v>
      </c>
      <c r="K65" s="14">
        <v>323</v>
      </c>
      <c r="L65" s="14">
        <v>38</v>
      </c>
      <c r="M65" s="14">
        <v>414</v>
      </c>
      <c r="N65" s="18">
        <f t="shared" si="4"/>
        <v>0.8719806763285024</v>
      </c>
    </row>
    <row r="66" spans="1:14" outlineLevel="2" x14ac:dyDescent="0.3">
      <c r="A66" s="1" t="s">
        <v>24</v>
      </c>
      <c r="B66" s="1" t="s">
        <v>75</v>
      </c>
      <c r="C66" s="14">
        <v>551</v>
      </c>
      <c r="D66" s="14">
        <v>79</v>
      </c>
      <c r="E66" s="14">
        <v>1040</v>
      </c>
      <c r="F66" s="15">
        <f t="shared" si="5"/>
        <v>0.60576923076923073</v>
      </c>
      <c r="G66" s="14">
        <v>565</v>
      </c>
      <c r="H66" s="14">
        <v>74</v>
      </c>
      <c r="I66" s="14">
        <v>1012</v>
      </c>
      <c r="J66" s="18">
        <f t="shared" si="3"/>
        <v>0.63142292490118579</v>
      </c>
      <c r="K66" s="14">
        <v>628</v>
      </c>
      <c r="L66" s="14">
        <v>81</v>
      </c>
      <c r="M66" s="14">
        <v>1046</v>
      </c>
      <c r="N66" s="18">
        <f t="shared" si="4"/>
        <v>0.67782026768642445</v>
      </c>
    </row>
    <row r="67" spans="1:14" outlineLevel="2" x14ac:dyDescent="0.3">
      <c r="A67" s="1" t="s">
        <v>24</v>
      </c>
      <c r="B67" s="1" t="s">
        <v>76</v>
      </c>
      <c r="C67" s="14">
        <v>260</v>
      </c>
      <c r="D67" s="14">
        <v>67</v>
      </c>
      <c r="E67" s="14">
        <v>388</v>
      </c>
      <c r="F67" s="15">
        <f t="shared" si="5"/>
        <v>0.84278350515463918</v>
      </c>
      <c r="G67" s="14">
        <v>397</v>
      </c>
      <c r="H67" s="14">
        <v>102</v>
      </c>
      <c r="I67" s="14">
        <v>593</v>
      </c>
      <c r="J67" s="18">
        <f t="shared" si="3"/>
        <v>0.84148397976391232</v>
      </c>
      <c r="K67" s="14">
        <v>794</v>
      </c>
      <c r="L67" s="14">
        <v>204</v>
      </c>
      <c r="M67" s="14">
        <v>1188</v>
      </c>
      <c r="N67" s="18">
        <f t="shared" si="4"/>
        <v>0.84006734006734007</v>
      </c>
    </row>
    <row r="68" spans="1:14" outlineLevel="2" x14ac:dyDescent="0.3">
      <c r="A68" s="1" t="s">
        <v>24</v>
      </c>
      <c r="B68" s="1" t="s">
        <v>77</v>
      </c>
      <c r="C68" s="14">
        <v>83</v>
      </c>
      <c r="D68" s="14">
        <v>31</v>
      </c>
      <c r="E68" s="14">
        <v>661</v>
      </c>
      <c r="F68" s="15">
        <f t="shared" si="5"/>
        <v>0.17246596066565809</v>
      </c>
      <c r="G68" s="14">
        <v>86</v>
      </c>
      <c r="H68" s="14">
        <v>27</v>
      </c>
      <c r="I68" s="14">
        <v>599</v>
      </c>
      <c r="J68" s="18">
        <f t="shared" si="3"/>
        <v>0.18864774624373956</v>
      </c>
      <c r="K68" s="14">
        <v>108</v>
      </c>
      <c r="L68" s="14">
        <v>28</v>
      </c>
      <c r="M68" s="14">
        <v>637</v>
      </c>
      <c r="N68" s="18">
        <f t="shared" si="4"/>
        <v>0.21350078492935637</v>
      </c>
    </row>
    <row r="69" spans="1:14" outlineLevel="2" x14ac:dyDescent="0.3">
      <c r="A69" s="1" t="s">
        <v>24</v>
      </c>
      <c r="B69" s="1" t="s">
        <v>78</v>
      </c>
      <c r="C69" s="14">
        <v>238</v>
      </c>
      <c r="D69" s="14">
        <v>31</v>
      </c>
      <c r="E69" s="14">
        <v>445</v>
      </c>
      <c r="F69" s="15">
        <f t="shared" si="5"/>
        <v>0.60449438202247197</v>
      </c>
      <c r="G69" s="14">
        <v>205</v>
      </c>
      <c r="H69" s="14">
        <v>33</v>
      </c>
      <c r="I69" s="14">
        <v>378</v>
      </c>
      <c r="J69" s="18">
        <f t="shared" si="3"/>
        <v>0.62962962962962965</v>
      </c>
      <c r="K69" s="14">
        <v>227</v>
      </c>
      <c r="L69" s="14">
        <v>30</v>
      </c>
      <c r="M69" s="14">
        <v>387</v>
      </c>
      <c r="N69" s="18">
        <f t="shared" si="4"/>
        <v>0.66408268733850129</v>
      </c>
    </row>
    <row r="70" spans="1:14" outlineLevel="2" x14ac:dyDescent="0.3">
      <c r="A70" s="1" t="s">
        <v>24</v>
      </c>
      <c r="B70" s="1" t="s">
        <v>79</v>
      </c>
      <c r="C70" s="14">
        <v>161</v>
      </c>
      <c r="D70" s="14">
        <v>21</v>
      </c>
      <c r="E70" s="14">
        <v>295</v>
      </c>
      <c r="F70" s="15">
        <f t="shared" si="5"/>
        <v>0.61694915254237293</v>
      </c>
      <c r="G70" s="14">
        <v>158</v>
      </c>
      <c r="H70" s="14">
        <v>20</v>
      </c>
      <c r="I70" s="14">
        <v>290</v>
      </c>
      <c r="J70" s="18">
        <f t="shared" si="3"/>
        <v>0.61379310344827587</v>
      </c>
      <c r="K70" s="14">
        <v>188</v>
      </c>
      <c r="L70" s="14">
        <v>22</v>
      </c>
      <c r="M70" s="14">
        <v>291</v>
      </c>
      <c r="N70" s="18">
        <f t="shared" si="4"/>
        <v>0.72164948453608246</v>
      </c>
    </row>
    <row r="71" spans="1:14" outlineLevel="2" x14ac:dyDescent="0.3">
      <c r="A71" s="1" t="s">
        <v>24</v>
      </c>
      <c r="B71" s="1" t="s">
        <v>80</v>
      </c>
      <c r="C71" s="14">
        <v>123</v>
      </c>
      <c r="D71" s="14">
        <v>20</v>
      </c>
      <c r="E71" s="14">
        <v>483</v>
      </c>
      <c r="F71" s="15">
        <f t="shared" si="5"/>
        <v>0.29606625258799174</v>
      </c>
      <c r="G71" s="14">
        <v>129</v>
      </c>
      <c r="H71" s="14">
        <v>19</v>
      </c>
      <c r="I71" s="14">
        <v>439</v>
      </c>
      <c r="J71" s="18">
        <f t="shared" si="3"/>
        <v>0.33712984054669703</v>
      </c>
      <c r="K71" s="14">
        <v>134</v>
      </c>
      <c r="L71" s="14">
        <v>23</v>
      </c>
      <c r="M71" s="14">
        <v>428</v>
      </c>
      <c r="N71" s="18">
        <f t="shared" si="4"/>
        <v>0.36682242990654207</v>
      </c>
    </row>
    <row r="72" spans="1:14" outlineLevel="2" x14ac:dyDescent="0.3">
      <c r="A72" s="1" t="s">
        <v>24</v>
      </c>
      <c r="B72" s="1" t="s">
        <v>81</v>
      </c>
      <c r="C72" s="14">
        <v>21</v>
      </c>
      <c r="D72" s="14">
        <v>5</v>
      </c>
      <c r="E72" s="14">
        <v>321</v>
      </c>
      <c r="F72" s="15">
        <f t="shared" si="5"/>
        <v>8.0996884735202487E-2</v>
      </c>
      <c r="G72" s="14">
        <v>23</v>
      </c>
      <c r="H72" s="14">
        <v>8</v>
      </c>
      <c r="I72" s="14">
        <v>324</v>
      </c>
      <c r="J72" s="18">
        <f t="shared" si="3"/>
        <v>9.5679012345679007E-2</v>
      </c>
      <c r="K72" s="14">
        <v>41</v>
      </c>
      <c r="L72" s="14">
        <v>10</v>
      </c>
      <c r="M72" s="14">
        <v>351</v>
      </c>
      <c r="N72" s="18">
        <f t="shared" si="4"/>
        <v>0.14529914529914531</v>
      </c>
    </row>
    <row r="73" spans="1:14" outlineLevel="2" x14ac:dyDescent="0.3">
      <c r="A73" s="1" t="s">
        <v>24</v>
      </c>
      <c r="B73" s="1" t="s">
        <v>82</v>
      </c>
      <c r="C73" s="14">
        <v>40</v>
      </c>
      <c r="D73" s="14">
        <v>70</v>
      </c>
      <c r="E73" s="14">
        <v>473</v>
      </c>
      <c r="F73" s="15">
        <f t="shared" si="5"/>
        <v>0.23255813953488372</v>
      </c>
      <c r="G73" s="14">
        <v>48</v>
      </c>
      <c r="H73" s="14">
        <v>85</v>
      </c>
      <c r="I73" s="14">
        <v>458</v>
      </c>
      <c r="J73" s="18">
        <f t="shared" si="3"/>
        <v>0.29039301310043669</v>
      </c>
      <c r="K73" s="14">
        <v>82</v>
      </c>
      <c r="L73" s="14">
        <v>85</v>
      </c>
      <c r="M73" s="14">
        <v>470</v>
      </c>
      <c r="N73" s="18">
        <f t="shared" si="4"/>
        <v>0.35531914893617023</v>
      </c>
    </row>
    <row r="74" spans="1:14" outlineLevel="2" x14ac:dyDescent="0.3">
      <c r="A74" s="1" t="s">
        <v>24</v>
      </c>
      <c r="B74" s="1" t="s">
        <v>83</v>
      </c>
      <c r="C74" s="14">
        <v>67</v>
      </c>
      <c r="D74" s="14">
        <v>10</v>
      </c>
      <c r="E74" s="14">
        <v>558</v>
      </c>
      <c r="F74" s="15">
        <f t="shared" si="5"/>
        <v>0.13799283154121864</v>
      </c>
      <c r="G74" s="14">
        <v>65</v>
      </c>
      <c r="H74" s="14">
        <v>14</v>
      </c>
      <c r="I74" s="14">
        <v>479</v>
      </c>
      <c r="J74" s="18">
        <f t="shared" si="3"/>
        <v>0.1649269311064718</v>
      </c>
      <c r="K74" s="14">
        <v>85</v>
      </c>
      <c r="L74" s="14">
        <v>27</v>
      </c>
      <c r="M74" s="14">
        <v>568</v>
      </c>
      <c r="N74" s="18">
        <f t="shared" si="4"/>
        <v>0.19718309859154928</v>
      </c>
    </row>
    <row r="75" spans="1:14" outlineLevel="2" x14ac:dyDescent="0.3">
      <c r="A75" s="1" t="s">
        <v>24</v>
      </c>
      <c r="B75" s="1" t="s">
        <v>84</v>
      </c>
      <c r="C75" s="14">
        <v>277</v>
      </c>
      <c r="D75" s="14">
        <v>53</v>
      </c>
      <c r="E75" s="14">
        <v>421</v>
      </c>
      <c r="F75" s="15">
        <f t="shared" si="5"/>
        <v>0.78384798099762465</v>
      </c>
      <c r="G75" s="14">
        <v>286</v>
      </c>
      <c r="H75" s="14">
        <v>55</v>
      </c>
      <c r="I75" s="14">
        <v>434</v>
      </c>
      <c r="J75" s="18">
        <f t="shared" si="3"/>
        <v>0.7857142857142857</v>
      </c>
      <c r="K75" s="14">
        <v>281</v>
      </c>
      <c r="L75" s="14">
        <v>54</v>
      </c>
      <c r="M75" s="14">
        <v>427</v>
      </c>
      <c r="N75" s="18">
        <f t="shared" si="4"/>
        <v>0.78454332552693207</v>
      </c>
    </row>
    <row r="76" spans="1:14" outlineLevel="2" x14ac:dyDescent="0.3">
      <c r="A76" s="1" t="s">
        <v>24</v>
      </c>
      <c r="B76" s="1" t="s">
        <v>85</v>
      </c>
      <c r="C76" s="14">
        <v>43</v>
      </c>
      <c r="D76" s="14">
        <v>8</v>
      </c>
      <c r="E76" s="14">
        <v>425</v>
      </c>
      <c r="F76" s="15">
        <f t="shared" si="5"/>
        <v>0.12</v>
      </c>
      <c r="G76" s="14">
        <v>46</v>
      </c>
      <c r="H76" s="14">
        <v>12</v>
      </c>
      <c r="I76" s="14">
        <v>417</v>
      </c>
      <c r="J76" s="18">
        <f t="shared" si="3"/>
        <v>0.13908872901678657</v>
      </c>
      <c r="K76" s="14">
        <v>69</v>
      </c>
      <c r="L76" s="14">
        <v>18</v>
      </c>
      <c r="M76" s="14">
        <v>453</v>
      </c>
      <c r="N76" s="18">
        <f t="shared" si="4"/>
        <v>0.19205298013245034</v>
      </c>
    </row>
    <row r="77" spans="1:14" outlineLevel="2" x14ac:dyDescent="0.3">
      <c r="A77" s="1" t="s">
        <v>24</v>
      </c>
      <c r="B77" s="1" t="s">
        <v>86</v>
      </c>
      <c r="C77" s="14">
        <v>28</v>
      </c>
      <c r="D77" s="14">
        <v>14</v>
      </c>
      <c r="E77" s="14">
        <v>453</v>
      </c>
      <c r="F77" s="15">
        <f t="shared" si="5"/>
        <v>9.2715231788079472E-2</v>
      </c>
      <c r="G77" s="14">
        <v>42</v>
      </c>
      <c r="H77" s="14">
        <v>10</v>
      </c>
      <c r="I77" s="14">
        <v>418</v>
      </c>
      <c r="J77" s="18">
        <f t="shared" si="3"/>
        <v>0.12440191387559808</v>
      </c>
      <c r="K77" s="14">
        <v>50</v>
      </c>
      <c r="L77" s="14">
        <v>16</v>
      </c>
      <c r="M77" s="14">
        <v>441</v>
      </c>
      <c r="N77" s="18">
        <f t="shared" si="4"/>
        <v>0.14965986394557823</v>
      </c>
    </row>
    <row r="78" spans="1:14" outlineLevel="2" x14ac:dyDescent="0.3">
      <c r="A78" s="1" t="s">
        <v>24</v>
      </c>
      <c r="B78" s="1" t="s">
        <v>87</v>
      </c>
      <c r="C78" s="14"/>
      <c r="D78" s="14"/>
      <c r="E78" s="14"/>
      <c r="F78" s="15"/>
      <c r="G78" s="14"/>
      <c r="H78" s="14"/>
      <c r="I78" s="14"/>
      <c r="J78" s="18"/>
      <c r="K78" s="14">
        <v>45</v>
      </c>
      <c r="L78" s="14">
        <v>5</v>
      </c>
      <c r="M78" s="14">
        <v>424</v>
      </c>
      <c r="N78" s="18">
        <f t="shared" si="4"/>
        <v>0.11792452830188679</v>
      </c>
    </row>
    <row r="79" spans="1:14" outlineLevel="2" x14ac:dyDescent="0.3">
      <c r="A79" s="1" t="s">
        <v>24</v>
      </c>
      <c r="B79" s="1" t="s">
        <v>88</v>
      </c>
      <c r="C79" s="14">
        <v>161</v>
      </c>
      <c r="D79" s="14">
        <v>21</v>
      </c>
      <c r="E79" s="14">
        <v>549</v>
      </c>
      <c r="F79" s="15">
        <f t="shared" si="5"/>
        <v>0.33151183970856102</v>
      </c>
      <c r="G79" s="14">
        <v>176</v>
      </c>
      <c r="H79" s="14">
        <v>13</v>
      </c>
      <c r="I79" s="14">
        <v>534</v>
      </c>
      <c r="J79" s="18">
        <f t="shared" si="3"/>
        <v>0.3539325842696629</v>
      </c>
      <c r="K79" s="14">
        <v>177</v>
      </c>
      <c r="L79" s="14">
        <v>36</v>
      </c>
      <c r="M79" s="14">
        <v>562</v>
      </c>
      <c r="N79" s="18">
        <f t="shared" si="4"/>
        <v>0.37900355871886121</v>
      </c>
    </row>
    <row r="80" spans="1:14" outlineLevel="2" x14ac:dyDescent="0.3">
      <c r="A80" s="1" t="s">
        <v>24</v>
      </c>
      <c r="B80" s="1" t="s">
        <v>89</v>
      </c>
      <c r="C80" s="14">
        <v>302</v>
      </c>
      <c r="D80" s="14">
        <v>49</v>
      </c>
      <c r="E80" s="14">
        <v>794</v>
      </c>
      <c r="F80" s="15">
        <f t="shared" si="5"/>
        <v>0.44206549118387911</v>
      </c>
      <c r="G80" s="14">
        <v>337</v>
      </c>
      <c r="H80" s="14">
        <v>54</v>
      </c>
      <c r="I80" s="14">
        <v>794</v>
      </c>
      <c r="J80" s="18">
        <f t="shared" si="3"/>
        <v>0.49244332493702769</v>
      </c>
      <c r="K80" s="14">
        <v>363</v>
      </c>
      <c r="L80" s="14">
        <v>58</v>
      </c>
      <c r="M80" s="14">
        <v>854</v>
      </c>
      <c r="N80" s="18">
        <f t="shared" si="4"/>
        <v>0.49297423887587821</v>
      </c>
    </row>
    <row r="81" spans="1:14" outlineLevel="2" x14ac:dyDescent="0.3">
      <c r="A81" s="1" t="s">
        <v>24</v>
      </c>
      <c r="B81" s="1" t="s">
        <v>90</v>
      </c>
      <c r="C81" s="14">
        <v>272</v>
      </c>
      <c r="D81" s="14">
        <v>52</v>
      </c>
      <c r="E81" s="14">
        <v>398</v>
      </c>
      <c r="F81" s="15">
        <f t="shared" si="5"/>
        <v>0.81407035175879394</v>
      </c>
      <c r="G81" s="14">
        <v>292</v>
      </c>
      <c r="H81" s="14">
        <v>56</v>
      </c>
      <c r="I81" s="14">
        <v>427</v>
      </c>
      <c r="J81" s="18">
        <f t="shared" si="3"/>
        <v>0.81498829039812648</v>
      </c>
      <c r="K81" s="14">
        <v>276</v>
      </c>
      <c r="L81" s="14">
        <v>53</v>
      </c>
      <c r="M81" s="14">
        <v>403</v>
      </c>
      <c r="N81" s="18">
        <f t="shared" si="4"/>
        <v>0.81637717121588094</v>
      </c>
    </row>
    <row r="82" spans="1:14" outlineLevel="2" x14ac:dyDescent="0.3">
      <c r="A82" s="1" t="s">
        <v>24</v>
      </c>
      <c r="B82" s="1" t="s">
        <v>91</v>
      </c>
      <c r="C82" s="14">
        <v>146</v>
      </c>
      <c r="D82" s="14">
        <v>31</v>
      </c>
      <c r="E82" s="14">
        <v>714</v>
      </c>
      <c r="F82" s="15">
        <f t="shared" si="5"/>
        <v>0.24789915966386555</v>
      </c>
      <c r="G82" s="14">
        <v>144</v>
      </c>
      <c r="H82" s="14">
        <v>44</v>
      </c>
      <c r="I82" s="14">
        <v>682</v>
      </c>
      <c r="J82" s="18">
        <f t="shared" si="3"/>
        <v>0.2756598240469208</v>
      </c>
      <c r="K82" s="14">
        <v>190</v>
      </c>
      <c r="L82" s="14">
        <v>45</v>
      </c>
      <c r="M82" s="14">
        <v>692</v>
      </c>
      <c r="N82" s="18">
        <f t="shared" si="4"/>
        <v>0.33959537572254334</v>
      </c>
    </row>
    <row r="83" spans="1:14" outlineLevel="2" x14ac:dyDescent="0.3">
      <c r="A83" s="1" t="s">
        <v>24</v>
      </c>
      <c r="B83" s="1" t="s">
        <v>92</v>
      </c>
      <c r="C83" s="14">
        <v>152</v>
      </c>
      <c r="D83" s="14">
        <v>28</v>
      </c>
      <c r="E83" s="14">
        <v>428</v>
      </c>
      <c r="F83" s="15">
        <f t="shared" si="5"/>
        <v>0.42056074766355139</v>
      </c>
      <c r="G83" s="14">
        <v>148</v>
      </c>
      <c r="H83" s="14">
        <v>22</v>
      </c>
      <c r="I83" s="14">
        <v>395</v>
      </c>
      <c r="J83" s="18">
        <f t="shared" si="3"/>
        <v>0.43037974683544306</v>
      </c>
      <c r="K83" s="14">
        <v>170</v>
      </c>
      <c r="L83" s="14">
        <v>30</v>
      </c>
      <c r="M83" s="14">
        <v>421</v>
      </c>
      <c r="N83" s="18">
        <f t="shared" si="4"/>
        <v>0.47505938242280282</v>
      </c>
    </row>
    <row r="84" spans="1:14" outlineLevel="2" x14ac:dyDescent="0.3">
      <c r="A84" s="1" t="s">
        <v>24</v>
      </c>
      <c r="B84" s="1" t="s">
        <v>93</v>
      </c>
      <c r="C84" s="14">
        <v>468</v>
      </c>
      <c r="D84" s="14">
        <v>83</v>
      </c>
      <c r="E84" s="14">
        <v>1892</v>
      </c>
      <c r="F84" s="15">
        <f t="shared" si="5"/>
        <v>0.29122621564482032</v>
      </c>
      <c r="G84" s="14">
        <v>370</v>
      </c>
      <c r="H84" s="14">
        <v>91</v>
      </c>
      <c r="I84" s="14">
        <v>1771</v>
      </c>
      <c r="J84" s="18">
        <f t="shared" si="3"/>
        <v>0.26030491247882553</v>
      </c>
      <c r="K84" s="14">
        <v>491</v>
      </c>
      <c r="L84" s="14">
        <v>110</v>
      </c>
      <c r="M84" s="14">
        <v>1883</v>
      </c>
      <c r="N84" s="18">
        <f t="shared" si="4"/>
        <v>0.31917153478491767</v>
      </c>
    </row>
    <row r="85" spans="1:14" outlineLevel="2" x14ac:dyDescent="0.3">
      <c r="A85" s="1" t="s">
        <v>24</v>
      </c>
      <c r="B85" s="1" t="s">
        <v>94</v>
      </c>
      <c r="C85" s="14">
        <v>146</v>
      </c>
      <c r="D85" s="14">
        <v>21</v>
      </c>
      <c r="E85" s="14">
        <v>2110</v>
      </c>
      <c r="F85" s="15">
        <f t="shared" si="5"/>
        <v>7.9146919431279619E-2</v>
      </c>
      <c r="G85" s="14">
        <v>158</v>
      </c>
      <c r="H85" s="14">
        <v>18</v>
      </c>
      <c r="I85" s="14">
        <v>1456</v>
      </c>
      <c r="J85" s="18">
        <f t="shared" si="3"/>
        <v>0.12087912087912088</v>
      </c>
      <c r="K85" s="14">
        <v>220</v>
      </c>
      <c r="L85" s="14">
        <v>34</v>
      </c>
      <c r="M85" s="14">
        <v>2006</v>
      </c>
      <c r="N85" s="18">
        <f t="shared" si="4"/>
        <v>0.12662013958125623</v>
      </c>
    </row>
    <row r="86" spans="1:14" outlineLevel="2" x14ac:dyDescent="0.3">
      <c r="A86" s="1" t="s">
        <v>24</v>
      </c>
      <c r="B86" s="1" t="s">
        <v>95</v>
      </c>
      <c r="C86" s="14">
        <v>182</v>
      </c>
      <c r="D86" s="14">
        <v>38</v>
      </c>
      <c r="E86" s="14">
        <v>386</v>
      </c>
      <c r="F86" s="15">
        <f t="shared" si="5"/>
        <v>0.56994818652849744</v>
      </c>
      <c r="G86" s="14">
        <v>204</v>
      </c>
      <c r="H86" s="14">
        <v>31</v>
      </c>
      <c r="I86" s="14">
        <v>380</v>
      </c>
      <c r="J86" s="18">
        <f t="shared" si="3"/>
        <v>0.61842105263157898</v>
      </c>
      <c r="K86" s="14">
        <v>222</v>
      </c>
      <c r="L86" s="14">
        <v>44</v>
      </c>
      <c r="M86" s="14">
        <v>413</v>
      </c>
      <c r="N86" s="18">
        <f t="shared" si="4"/>
        <v>0.64406779661016944</v>
      </c>
    </row>
    <row r="87" spans="1:14" outlineLevel="2" x14ac:dyDescent="0.3">
      <c r="A87" s="1" t="s">
        <v>24</v>
      </c>
      <c r="B87" s="1" t="s">
        <v>96</v>
      </c>
      <c r="C87" s="14">
        <v>207</v>
      </c>
      <c r="D87" s="14">
        <v>47</v>
      </c>
      <c r="E87" s="14">
        <v>485</v>
      </c>
      <c r="F87" s="15">
        <f t="shared" si="5"/>
        <v>0.52371134020618559</v>
      </c>
      <c r="G87" s="14">
        <v>200</v>
      </c>
      <c r="H87" s="14">
        <v>25</v>
      </c>
      <c r="I87" s="14">
        <v>447</v>
      </c>
      <c r="J87" s="18">
        <f t="shared" si="3"/>
        <v>0.50335570469798663</v>
      </c>
      <c r="K87" s="14">
        <v>225</v>
      </c>
      <c r="L87" s="14">
        <v>25</v>
      </c>
      <c r="M87" s="14">
        <v>445</v>
      </c>
      <c r="N87" s="18">
        <f t="shared" si="4"/>
        <v>0.5617977528089888</v>
      </c>
    </row>
    <row r="88" spans="1:14" outlineLevel="2" x14ac:dyDescent="0.3">
      <c r="A88" s="1" t="s">
        <v>24</v>
      </c>
      <c r="B88" s="1" t="s">
        <v>97</v>
      </c>
      <c r="C88" s="14">
        <v>253</v>
      </c>
      <c r="D88" s="14">
        <v>45</v>
      </c>
      <c r="E88" s="14">
        <v>414</v>
      </c>
      <c r="F88" s="15">
        <f t="shared" si="5"/>
        <v>0.71980676328502413</v>
      </c>
      <c r="G88" s="14">
        <v>206</v>
      </c>
      <c r="H88" s="14">
        <v>59</v>
      </c>
      <c r="I88" s="14">
        <v>381</v>
      </c>
      <c r="J88" s="18">
        <f t="shared" si="3"/>
        <v>0.6955380577427821</v>
      </c>
      <c r="K88" s="14">
        <v>249</v>
      </c>
      <c r="L88" s="14">
        <v>69</v>
      </c>
      <c r="M88" s="14">
        <v>431</v>
      </c>
      <c r="N88" s="18">
        <f t="shared" si="4"/>
        <v>0.73781902552204182</v>
      </c>
    </row>
    <row r="89" spans="1:14" outlineLevel="2" x14ac:dyDescent="0.3">
      <c r="A89" s="1" t="s">
        <v>24</v>
      </c>
      <c r="B89" s="1" t="s">
        <v>98</v>
      </c>
      <c r="C89" s="14">
        <v>104</v>
      </c>
      <c r="D89" s="14">
        <v>23</v>
      </c>
      <c r="E89" s="14">
        <v>489</v>
      </c>
      <c r="F89" s="15">
        <f t="shared" si="5"/>
        <v>0.25971370143149286</v>
      </c>
      <c r="G89" s="14">
        <v>108</v>
      </c>
      <c r="H89" s="14">
        <v>7</v>
      </c>
      <c r="I89" s="14">
        <v>433</v>
      </c>
      <c r="J89" s="18">
        <f t="shared" si="3"/>
        <v>0.26558891454965355</v>
      </c>
      <c r="K89" s="14">
        <v>133</v>
      </c>
      <c r="L89" s="14">
        <v>13</v>
      </c>
      <c r="M89" s="14">
        <v>459</v>
      </c>
      <c r="N89" s="18">
        <f t="shared" si="4"/>
        <v>0.31808278867102396</v>
      </c>
    </row>
    <row r="90" spans="1:14" outlineLevel="2" x14ac:dyDescent="0.3">
      <c r="A90" s="1" t="s">
        <v>24</v>
      </c>
      <c r="B90" s="1" t="s">
        <v>99</v>
      </c>
      <c r="C90" s="14">
        <v>196</v>
      </c>
      <c r="D90" s="14">
        <v>27</v>
      </c>
      <c r="E90" s="14">
        <v>368</v>
      </c>
      <c r="F90" s="15">
        <f t="shared" si="5"/>
        <v>0.60597826086956519</v>
      </c>
      <c r="G90" s="14">
        <v>174</v>
      </c>
      <c r="H90" s="14">
        <v>32</v>
      </c>
      <c r="I90" s="14">
        <v>340</v>
      </c>
      <c r="J90" s="18">
        <f t="shared" si="3"/>
        <v>0.60588235294117643</v>
      </c>
      <c r="K90" s="14">
        <v>198</v>
      </c>
      <c r="L90" s="14">
        <v>48</v>
      </c>
      <c r="M90" s="14">
        <v>378</v>
      </c>
      <c r="N90" s="18">
        <f t="shared" si="4"/>
        <v>0.65079365079365081</v>
      </c>
    </row>
    <row r="91" spans="1:14" outlineLevel="2" x14ac:dyDescent="0.3">
      <c r="A91" s="1" t="s">
        <v>24</v>
      </c>
      <c r="B91" s="1" t="s">
        <v>100</v>
      </c>
      <c r="C91" s="14">
        <v>172</v>
      </c>
      <c r="D91" s="14">
        <v>22</v>
      </c>
      <c r="E91" s="14">
        <v>501</v>
      </c>
      <c r="F91" s="15">
        <f t="shared" si="5"/>
        <v>0.38722554890219563</v>
      </c>
      <c r="G91" s="14">
        <v>166</v>
      </c>
      <c r="H91" s="14">
        <v>39</v>
      </c>
      <c r="I91" s="14">
        <v>439</v>
      </c>
      <c r="J91" s="18">
        <f t="shared" si="3"/>
        <v>0.46697038724373574</v>
      </c>
      <c r="K91" s="14">
        <v>194</v>
      </c>
      <c r="L91" s="14">
        <v>42</v>
      </c>
      <c r="M91" s="14">
        <v>490</v>
      </c>
      <c r="N91" s="18">
        <f t="shared" si="4"/>
        <v>0.48163265306122449</v>
      </c>
    </row>
    <row r="92" spans="1:14" outlineLevel="2" x14ac:dyDescent="0.3">
      <c r="A92" s="1" t="s">
        <v>24</v>
      </c>
      <c r="B92" s="1" t="s">
        <v>101</v>
      </c>
      <c r="C92" s="14">
        <v>144</v>
      </c>
      <c r="D92" s="14">
        <v>136</v>
      </c>
      <c r="E92" s="14">
        <v>483</v>
      </c>
      <c r="F92" s="15">
        <f t="shared" si="5"/>
        <v>0.57971014492753625</v>
      </c>
      <c r="G92" s="14">
        <v>137</v>
      </c>
      <c r="H92" s="14">
        <v>136</v>
      </c>
      <c r="I92" s="14">
        <v>468</v>
      </c>
      <c r="J92" s="18">
        <f t="shared" si="3"/>
        <v>0.58333333333333337</v>
      </c>
      <c r="K92" s="14">
        <v>168</v>
      </c>
      <c r="L92" s="14">
        <v>101</v>
      </c>
      <c r="M92" s="14">
        <v>511</v>
      </c>
      <c r="N92" s="18">
        <f t="shared" si="4"/>
        <v>0.52641878669275932</v>
      </c>
    </row>
    <row r="93" spans="1:14" outlineLevel="2" x14ac:dyDescent="0.3">
      <c r="A93" s="1" t="s">
        <v>24</v>
      </c>
      <c r="B93" s="1" t="s">
        <v>102</v>
      </c>
      <c r="C93" s="14">
        <v>98</v>
      </c>
      <c r="D93" s="14">
        <v>66</v>
      </c>
      <c r="E93" s="14">
        <v>330</v>
      </c>
      <c r="F93" s="15">
        <f t="shared" si="5"/>
        <v>0.49696969696969695</v>
      </c>
      <c r="G93" s="14">
        <v>84</v>
      </c>
      <c r="H93" s="14">
        <v>56</v>
      </c>
      <c r="I93" s="14">
        <v>334</v>
      </c>
      <c r="J93" s="18">
        <f t="shared" si="3"/>
        <v>0.41916167664670656</v>
      </c>
      <c r="K93" s="14">
        <v>115</v>
      </c>
      <c r="L93" s="14">
        <v>101</v>
      </c>
      <c r="M93" s="14">
        <v>489</v>
      </c>
      <c r="N93" s="18">
        <f t="shared" si="4"/>
        <v>0.44171779141104295</v>
      </c>
    </row>
    <row r="94" spans="1:14" outlineLevel="2" x14ac:dyDescent="0.3">
      <c r="A94" s="1" t="s">
        <v>24</v>
      </c>
      <c r="B94" s="1" t="s">
        <v>103</v>
      </c>
      <c r="C94" s="14">
        <v>250</v>
      </c>
      <c r="D94" s="14">
        <v>47</v>
      </c>
      <c r="E94" s="14">
        <v>563</v>
      </c>
      <c r="F94" s="15">
        <f t="shared" si="5"/>
        <v>0.52753108348134992</v>
      </c>
      <c r="G94" s="14">
        <v>235</v>
      </c>
      <c r="H94" s="14">
        <v>45</v>
      </c>
      <c r="I94" s="14">
        <v>507</v>
      </c>
      <c r="J94" s="18">
        <f t="shared" si="3"/>
        <v>0.55226824457593693</v>
      </c>
      <c r="K94" s="14">
        <v>284</v>
      </c>
      <c r="L94" s="14">
        <v>54</v>
      </c>
      <c r="M94" s="14">
        <v>541</v>
      </c>
      <c r="N94" s="18">
        <f t="shared" si="4"/>
        <v>0.6247689463955638</v>
      </c>
    </row>
    <row r="95" spans="1:14" outlineLevel="2" x14ac:dyDescent="0.3">
      <c r="A95" s="1" t="s">
        <v>24</v>
      </c>
      <c r="B95" s="1" t="s">
        <v>104</v>
      </c>
      <c r="C95" s="14">
        <v>748</v>
      </c>
      <c r="D95" s="14">
        <v>108</v>
      </c>
      <c r="E95" s="14">
        <v>2197</v>
      </c>
      <c r="F95" s="15">
        <f t="shared" si="5"/>
        <v>0.38962221210741921</v>
      </c>
      <c r="G95" s="14">
        <v>675</v>
      </c>
      <c r="H95" s="14">
        <v>98</v>
      </c>
      <c r="I95" s="14">
        <v>1826</v>
      </c>
      <c r="J95" s="18">
        <f t="shared" si="3"/>
        <v>0.42332968236582696</v>
      </c>
      <c r="K95" s="14">
        <v>889</v>
      </c>
      <c r="L95" s="14">
        <v>145</v>
      </c>
      <c r="M95" s="14">
        <v>2181</v>
      </c>
      <c r="N95" s="18">
        <f t="shared" si="4"/>
        <v>0.47409445208619899</v>
      </c>
    </row>
    <row r="96" spans="1:14" outlineLevel="2" x14ac:dyDescent="0.3">
      <c r="A96" s="1" t="s">
        <v>24</v>
      </c>
      <c r="B96" s="1" t="s">
        <v>105</v>
      </c>
      <c r="C96" s="14">
        <v>55</v>
      </c>
      <c r="D96" s="14">
        <v>7</v>
      </c>
      <c r="E96" s="14">
        <v>76</v>
      </c>
      <c r="F96" s="15">
        <f t="shared" si="5"/>
        <v>0.81578947368421051</v>
      </c>
      <c r="G96" s="14">
        <v>65</v>
      </c>
      <c r="H96" s="14">
        <v>8</v>
      </c>
      <c r="I96" s="14">
        <v>91</v>
      </c>
      <c r="J96" s="18">
        <f t="shared" si="3"/>
        <v>0.80219780219780223</v>
      </c>
      <c r="K96" s="14">
        <v>64</v>
      </c>
      <c r="L96" s="14">
        <v>8</v>
      </c>
      <c r="M96" s="14">
        <v>89</v>
      </c>
      <c r="N96" s="18">
        <f t="shared" si="4"/>
        <v>0.8089887640449438</v>
      </c>
    </row>
    <row r="97" spans="1:14" outlineLevel="2" x14ac:dyDescent="0.3">
      <c r="A97" s="1" t="s">
        <v>24</v>
      </c>
      <c r="B97" s="1" t="s">
        <v>106</v>
      </c>
      <c r="C97" s="14">
        <v>435</v>
      </c>
      <c r="D97" s="14">
        <v>39</v>
      </c>
      <c r="E97" s="14">
        <v>510</v>
      </c>
      <c r="F97" s="15">
        <f t="shared" si="5"/>
        <v>0.92941176470588238</v>
      </c>
      <c r="G97" s="14">
        <v>444</v>
      </c>
      <c r="H97" s="14">
        <v>40</v>
      </c>
      <c r="I97" s="14">
        <v>520</v>
      </c>
      <c r="J97" s="18">
        <f t="shared" si="3"/>
        <v>0.93076923076923079</v>
      </c>
      <c r="K97" s="14">
        <v>388</v>
      </c>
      <c r="L97" s="14">
        <v>35</v>
      </c>
      <c r="M97" s="14">
        <v>455</v>
      </c>
      <c r="N97" s="18">
        <f t="shared" si="4"/>
        <v>0.9296703296703297</v>
      </c>
    </row>
    <row r="98" spans="1:14" outlineLevel="2" x14ac:dyDescent="0.3">
      <c r="A98" s="1" t="s">
        <v>24</v>
      </c>
      <c r="B98" s="1" t="s">
        <v>107</v>
      </c>
      <c r="C98" s="14">
        <v>298</v>
      </c>
      <c r="D98" s="14">
        <v>21</v>
      </c>
      <c r="E98" s="14">
        <v>378</v>
      </c>
      <c r="F98" s="15">
        <f t="shared" si="5"/>
        <v>0.84391534391534395</v>
      </c>
      <c r="G98" s="14">
        <v>322</v>
      </c>
      <c r="H98" s="14">
        <v>23</v>
      </c>
      <c r="I98" s="14">
        <v>409</v>
      </c>
      <c r="J98" s="18">
        <f t="shared" si="3"/>
        <v>0.84352078239608796</v>
      </c>
      <c r="K98" s="14">
        <v>360</v>
      </c>
      <c r="L98" s="14">
        <v>30</v>
      </c>
      <c r="M98" s="14">
        <v>450</v>
      </c>
      <c r="N98" s="18">
        <f t="shared" si="4"/>
        <v>0.8666666666666667</v>
      </c>
    </row>
    <row r="99" spans="1:14" outlineLevel="2" x14ac:dyDescent="0.3">
      <c r="A99" s="1" t="s">
        <v>24</v>
      </c>
      <c r="B99" s="1" t="s">
        <v>108</v>
      </c>
      <c r="C99" s="14">
        <v>264</v>
      </c>
      <c r="D99" s="14">
        <v>55</v>
      </c>
      <c r="E99" s="14">
        <v>419</v>
      </c>
      <c r="F99" s="15">
        <f t="shared" si="5"/>
        <v>0.76133651551312653</v>
      </c>
      <c r="G99" s="14">
        <v>286</v>
      </c>
      <c r="H99" s="14">
        <v>60</v>
      </c>
      <c r="I99" s="14">
        <v>455</v>
      </c>
      <c r="J99" s="18">
        <f t="shared" si="3"/>
        <v>0.7604395604395604</v>
      </c>
      <c r="K99" s="14">
        <v>260</v>
      </c>
      <c r="L99" s="14">
        <v>54</v>
      </c>
      <c r="M99" s="14">
        <v>413</v>
      </c>
      <c r="N99" s="18">
        <f t="shared" si="4"/>
        <v>0.76029055690072644</v>
      </c>
    </row>
    <row r="100" spans="1:14" outlineLevel="2" x14ac:dyDescent="0.3">
      <c r="A100" s="1" t="s">
        <v>24</v>
      </c>
      <c r="B100" s="1" t="s">
        <v>109</v>
      </c>
      <c r="C100" s="14">
        <v>279</v>
      </c>
      <c r="D100" s="14">
        <v>31</v>
      </c>
      <c r="E100" s="14">
        <v>362</v>
      </c>
      <c r="F100" s="15">
        <f t="shared" si="5"/>
        <v>0.85635359116022103</v>
      </c>
      <c r="G100" s="14">
        <v>309</v>
      </c>
      <c r="H100" s="14">
        <v>34</v>
      </c>
      <c r="I100" s="14">
        <v>401</v>
      </c>
      <c r="J100" s="18">
        <f t="shared" si="3"/>
        <v>0.85536159600997508</v>
      </c>
      <c r="K100" s="14">
        <v>309</v>
      </c>
      <c r="L100" s="14">
        <v>34</v>
      </c>
      <c r="M100" s="14">
        <v>401</v>
      </c>
      <c r="N100" s="18">
        <f t="shared" si="4"/>
        <v>0.85536159600997508</v>
      </c>
    </row>
    <row r="101" spans="1:14" outlineLevel="1" x14ac:dyDescent="0.3">
      <c r="A101" s="11" t="s">
        <v>110</v>
      </c>
      <c r="B101" s="12"/>
      <c r="C101" s="13">
        <f>SUBTOTAL(9,C102:C104)</f>
        <v>166</v>
      </c>
      <c r="D101" s="13">
        <f>SUBTOTAL(9,D102:D104)</f>
        <v>30</v>
      </c>
      <c r="E101" s="13">
        <f>SUBTOTAL(9,E102:E104)</f>
        <v>272</v>
      </c>
      <c r="F101" s="10">
        <f t="shared" si="5"/>
        <v>0.72058823529411764</v>
      </c>
      <c r="G101" s="13">
        <f>SUBTOTAL(9,G102:G104)</f>
        <v>173</v>
      </c>
      <c r="H101" s="13">
        <f>SUBTOTAL(9,H102:H104)</f>
        <v>31</v>
      </c>
      <c r="I101" s="13">
        <f>SUBTOTAL(9,I102:I104)</f>
        <v>282</v>
      </c>
      <c r="J101" s="10">
        <f t="shared" si="3"/>
        <v>0.72340425531914898</v>
      </c>
      <c r="K101" s="13">
        <f>SUBTOTAL(9,K102:K104)</f>
        <v>153</v>
      </c>
      <c r="L101" s="13">
        <f>SUBTOTAL(9,L102:L104)</f>
        <v>18</v>
      </c>
      <c r="M101" s="13">
        <f>SUBTOTAL(9,M102:M104)</f>
        <v>290</v>
      </c>
      <c r="N101" s="10">
        <f t="shared" si="4"/>
        <v>0.58965517241379306</v>
      </c>
    </row>
    <row r="102" spans="1:14" outlineLevel="2" x14ac:dyDescent="0.3">
      <c r="A102" s="1" t="s">
        <v>111</v>
      </c>
      <c r="B102" s="1" t="s">
        <v>112</v>
      </c>
      <c r="C102" s="14">
        <v>39</v>
      </c>
      <c r="D102" s="14">
        <v>7</v>
      </c>
      <c r="E102" s="14">
        <v>63</v>
      </c>
      <c r="F102" s="15">
        <f t="shared" si="5"/>
        <v>0.73015873015873012</v>
      </c>
      <c r="G102" s="14">
        <v>42</v>
      </c>
      <c r="H102" s="14">
        <v>8</v>
      </c>
      <c r="I102" s="14">
        <v>68</v>
      </c>
      <c r="J102" s="18">
        <f t="shared" si="3"/>
        <v>0.73529411764705888</v>
      </c>
      <c r="K102" s="14">
        <v>37</v>
      </c>
      <c r="L102" s="14">
        <v>4</v>
      </c>
      <c r="M102" s="14">
        <v>79</v>
      </c>
      <c r="N102" s="18">
        <f t="shared" si="4"/>
        <v>0.51898734177215189</v>
      </c>
    </row>
    <row r="103" spans="1:14" outlineLevel="2" x14ac:dyDescent="0.3">
      <c r="A103" s="1" t="s">
        <v>111</v>
      </c>
      <c r="B103" s="1" t="s">
        <v>113</v>
      </c>
      <c r="C103" s="14">
        <v>50</v>
      </c>
      <c r="D103" s="14">
        <v>9</v>
      </c>
      <c r="E103" s="14">
        <v>82</v>
      </c>
      <c r="F103" s="15">
        <f t="shared" si="5"/>
        <v>0.71951219512195119</v>
      </c>
      <c r="G103" s="14">
        <v>51</v>
      </c>
      <c r="H103" s="14">
        <v>9</v>
      </c>
      <c r="I103" s="14">
        <v>83</v>
      </c>
      <c r="J103" s="18">
        <f t="shared" si="3"/>
        <v>0.72289156626506024</v>
      </c>
      <c r="K103" s="14">
        <v>31</v>
      </c>
      <c r="L103" s="14">
        <v>3</v>
      </c>
      <c r="M103" s="14">
        <v>73</v>
      </c>
      <c r="N103" s="18">
        <f t="shared" si="4"/>
        <v>0.46575342465753422</v>
      </c>
    </row>
    <row r="104" spans="1:14" outlineLevel="2" x14ac:dyDescent="0.3">
      <c r="A104" s="1" t="s">
        <v>111</v>
      </c>
      <c r="B104" s="1" t="s">
        <v>114</v>
      </c>
      <c r="C104" s="14">
        <v>77</v>
      </c>
      <c r="D104" s="14">
        <v>14</v>
      </c>
      <c r="E104" s="14">
        <v>127</v>
      </c>
      <c r="F104" s="15">
        <f t="shared" si="5"/>
        <v>0.71653543307086609</v>
      </c>
      <c r="G104" s="14">
        <v>80</v>
      </c>
      <c r="H104" s="14">
        <v>14</v>
      </c>
      <c r="I104" s="14">
        <v>131</v>
      </c>
      <c r="J104" s="18">
        <f t="shared" si="3"/>
        <v>0.71755725190839692</v>
      </c>
      <c r="K104" s="14">
        <v>85</v>
      </c>
      <c r="L104" s="14">
        <v>11</v>
      </c>
      <c r="M104" s="14">
        <v>138</v>
      </c>
      <c r="N104" s="18">
        <f t="shared" si="4"/>
        <v>0.69565217391304346</v>
      </c>
    </row>
    <row r="105" spans="1:14" outlineLevel="1" x14ac:dyDescent="0.3">
      <c r="A105" s="11" t="s">
        <v>115</v>
      </c>
      <c r="B105" s="12"/>
      <c r="C105" s="13">
        <f>SUBTOTAL(9,C106:C120)</f>
        <v>1441</v>
      </c>
      <c r="D105" s="13">
        <f>SUBTOTAL(9,D106:D120)</f>
        <v>102</v>
      </c>
      <c r="E105" s="13">
        <f>SUBTOTAL(9,E106:E120)</f>
        <v>1753</v>
      </c>
      <c r="F105" s="10">
        <f t="shared" si="5"/>
        <v>0.88020536223616652</v>
      </c>
      <c r="G105" s="13">
        <f>SUBTOTAL(9,G106:G120)</f>
        <v>1426</v>
      </c>
      <c r="H105" s="13">
        <f>SUBTOTAL(9,H106:H120)</f>
        <v>80</v>
      </c>
      <c r="I105" s="13">
        <f>SUBTOTAL(9,I106:I120)</f>
        <v>1818</v>
      </c>
      <c r="J105" s="10">
        <f t="shared" si="3"/>
        <v>0.82838283828382842</v>
      </c>
      <c r="K105" s="13">
        <f>SUBTOTAL(9,K106:K120)</f>
        <v>1468</v>
      </c>
      <c r="L105" s="13">
        <f>SUBTOTAL(9,L106:L120)</f>
        <v>85</v>
      </c>
      <c r="M105" s="13">
        <f>SUBTOTAL(9,M106:M120)</f>
        <v>1825</v>
      </c>
      <c r="N105" s="10">
        <f t="shared" si="4"/>
        <v>0.85095890410958908</v>
      </c>
    </row>
    <row r="106" spans="1:14" outlineLevel="2" x14ac:dyDescent="0.3">
      <c r="A106" s="1" t="s">
        <v>116</v>
      </c>
      <c r="B106" s="1" t="s">
        <v>117</v>
      </c>
      <c r="C106" s="14">
        <v>104</v>
      </c>
      <c r="D106" s="14">
        <v>4</v>
      </c>
      <c r="E106" s="14">
        <v>108</v>
      </c>
      <c r="F106" s="15">
        <f t="shared" si="5"/>
        <v>1</v>
      </c>
      <c r="G106" s="14">
        <v>76</v>
      </c>
      <c r="H106" s="14">
        <v>7</v>
      </c>
      <c r="I106" s="14">
        <v>86</v>
      </c>
      <c r="J106" s="18">
        <f t="shared" si="3"/>
        <v>0.96511627906976749</v>
      </c>
      <c r="K106" s="14">
        <v>93</v>
      </c>
      <c r="L106" s="14">
        <v>9</v>
      </c>
      <c r="M106" s="14">
        <v>104</v>
      </c>
      <c r="N106" s="18">
        <f t="shared" si="4"/>
        <v>0.98076923076923073</v>
      </c>
    </row>
    <row r="107" spans="1:14" outlineLevel="2" x14ac:dyDescent="0.3">
      <c r="A107" s="1" t="s">
        <v>116</v>
      </c>
      <c r="B107" s="1" t="s">
        <v>118</v>
      </c>
      <c r="C107" s="14">
        <v>130</v>
      </c>
      <c r="D107" s="14">
        <v>7</v>
      </c>
      <c r="E107" s="14">
        <v>160</v>
      </c>
      <c r="F107" s="15">
        <f t="shared" si="5"/>
        <v>0.85624999999999996</v>
      </c>
      <c r="G107" s="14">
        <v>119</v>
      </c>
      <c r="H107" s="14">
        <v>15</v>
      </c>
      <c r="I107" s="14">
        <v>154</v>
      </c>
      <c r="J107" s="18">
        <f t="shared" si="3"/>
        <v>0.87012987012987009</v>
      </c>
      <c r="K107" s="14">
        <v>134</v>
      </c>
      <c r="L107" s="14">
        <v>16</v>
      </c>
      <c r="M107" s="14">
        <v>170</v>
      </c>
      <c r="N107" s="18">
        <f t="shared" si="4"/>
        <v>0.88235294117647056</v>
      </c>
    </row>
    <row r="108" spans="1:14" outlineLevel="2" x14ac:dyDescent="0.3">
      <c r="A108" s="1" t="s">
        <v>116</v>
      </c>
      <c r="B108" s="1" t="s">
        <v>119</v>
      </c>
      <c r="C108" s="14">
        <v>104</v>
      </c>
      <c r="D108" s="14">
        <v>7</v>
      </c>
      <c r="E108" s="14">
        <v>122</v>
      </c>
      <c r="F108" s="15">
        <f t="shared" si="5"/>
        <v>0.9098360655737705</v>
      </c>
      <c r="G108" s="14">
        <v>120</v>
      </c>
      <c r="H108" s="14">
        <v>8</v>
      </c>
      <c r="I108" s="14">
        <v>135</v>
      </c>
      <c r="J108" s="18">
        <f t="shared" si="3"/>
        <v>0.94814814814814818</v>
      </c>
      <c r="K108" s="14">
        <v>111</v>
      </c>
      <c r="L108" s="14">
        <v>10</v>
      </c>
      <c r="M108" s="14">
        <v>129</v>
      </c>
      <c r="N108" s="18">
        <f t="shared" si="4"/>
        <v>0.93798449612403101</v>
      </c>
    </row>
    <row r="109" spans="1:14" outlineLevel="2" x14ac:dyDescent="0.3">
      <c r="A109" s="1" t="s">
        <v>116</v>
      </c>
      <c r="B109" s="1" t="s">
        <v>120</v>
      </c>
      <c r="C109" s="14">
        <v>23</v>
      </c>
      <c r="D109" s="14">
        <v>1</v>
      </c>
      <c r="E109" s="14">
        <v>32</v>
      </c>
      <c r="F109" s="15">
        <f t="shared" si="5"/>
        <v>0.75</v>
      </c>
      <c r="G109" s="14">
        <v>26</v>
      </c>
      <c r="H109" s="14">
        <v>0</v>
      </c>
      <c r="I109" s="14">
        <v>38</v>
      </c>
      <c r="J109" s="18">
        <f t="shared" si="3"/>
        <v>0.68421052631578949</v>
      </c>
      <c r="K109" s="14">
        <v>14</v>
      </c>
      <c r="L109" s="14">
        <v>0</v>
      </c>
      <c r="M109" s="14">
        <v>19</v>
      </c>
      <c r="N109" s="18">
        <f t="shared" si="4"/>
        <v>0.73684210526315785</v>
      </c>
    </row>
    <row r="110" spans="1:14" outlineLevel="2" x14ac:dyDescent="0.3">
      <c r="A110" s="1" t="s">
        <v>116</v>
      </c>
      <c r="B110" s="1" t="s">
        <v>121</v>
      </c>
      <c r="C110" s="14">
        <v>164</v>
      </c>
      <c r="D110" s="14">
        <v>18</v>
      </c>
      <c r="E110" s="14">
        <v>202</v>
      </c>
      <c r="F110" s="15">
        <f t="shared" si="5"/>
        <v>0.90099009900990101</v>
      </c>
      <c r="G110" s="14">
        <v>163</v>
      </c>
      <c r="H110" s="14">
        <v>9</v>
      </c>
      <c r="I110" s="14">
        <v>191</v>
      </c>
      <c r="J110" s="18">
        <f t="shared" si="3"/>
        <v>0.90052356020942403</v>
      </c>
      <c r="K110" s="14">
        <v>174</v>
      </c>
      <c r="L110" s="14">
        <v>9</v>
      </c>
      <c r="M110" s="14">
        <v>203</v>
      </c>
      <c r="N110" s="18">
        <f t="shared" si="4"/>
        <v>0.90147783251231528</v>
      </c>
    </row>
    <row r="111" spans="1:14" outlineLevel="2" x14ac:dyDescent="0.3">
      <c r="A111" s="1" t="s">
        <v>116</v>
      </c>
      <c r="B111" s="1" t="s">
        <v>122</v>
      </c>
      <c r="C111" s="14">
        <v>195</v>
      </c>
      <c r="D111" s="14">
        <v>10</v>
      </c>
      <c r="E111" s="14">
        <v>220</v>
      </c>
      <c r="F111" s="15">
        <f t="shared" si="5"/>
        <v>0.93181818181818177</v>
      </c>
      <c r="G111" s="14">
        <v>199</v>
      </c>
      <c r="H111" s="14">
        <v>3</v>
      </c>
      <c r="I111" s="14">
        <v>213</v>
      </c>
      <c r="J111" s="18">
        <f t="shared" si="3"/>
        <v>0.94835680751173712</v>
      </c>
      <c r="K111" s="14">
        <v>213</v>
      </c>
      <c r="L111" s="14">
        <v>3</v>
      </c>
      <c r="M111" s="14">
        <v>222</v>
      </c>
      <c r="N111" s="18">
        <f t="shared" si="4"/>
        <v>0.97297297297297303</v>
      </c>
    </row>
    <row r="112" spans="1:14" outlineLevel="2" x14ac:dyDescent="0.3">
      <c r="A112" s="1" t="s">
        <v>116</v>
      </c>
      <c r="B112" s="1" t="s">
        <v>123</v>
      </c>
      <c r="C112" s="14">
        <v>60</v>
      </c>
      <c r="D112" s="14">
        <v>1</v>
      </c>
      <c r="E112" s="14">
        <v>64</v>
      </c>
      <c r="F112" s="15">
        <f t="shared" si="5"/>
        <v>0.953125</v>
      </c>
      <c r="G112" s="14">
        <v>65</v>
      </c>
      <c r="H112" s="14">
        <v>4</v>
      </c>
      <c r="I112" s="14">
        <v>87</v>
      </c>
      <c r="J112" s="18">
        <f t="shared" si="3"/>
        <v>0.7931034482758621</v>
      </c>
      <c r="K112" s="14">
        <v>61</v>
      </c>
      <c r="L112" s="14">
        <v>3</v>
      </c>
      <c r="M112" s="14">
        <v>76</v>
      </c>
      <c r="N112" s="18">
        <f t="shared" si="4"/>
        <v>0.84210526315789469</v>
      </c>
    </row>
    <row r="113" spans="1:14" outlineLevel="2" x14ac:dyDescent="0.3">
      <c r="A113" s="1" t="s">
        <v>116</v>
      </c>
      <c r="B113" s="1" t="s">
        <v>124</v>
      </c>
      <c r="C113" s="14">
        <v>73</v>
      </c>
      <c r="D113" s="14">
        <v>10</v>
      </c>
      <c r="E113" s="14">
        <v>91</v>
      </c>
      <c r="F113" s="15">
        <f t="shared" si="5"/>
        <v>0.91208791208791207</v>
      </c>
      <c r="G113" s="14">
        <v>100</v>
      </c>
      <c r="H113" s="14">
        <v>0</v>
      </c>
      <c r="I113" s="14">
        <v>106</v>
      </c>
      <c r="J113" s="18">
        <f t="shared" si="3"/>
        <v>0.94339622641509435</v>
      </c>
      <c r="K113" s="14">
        <v>107</v>
      </c>
      <c r="L113" s="14">
        <v>0</v>
      </c>
      <c r="M113" s="14">
        <v>112</v>
      </c>
      <c r="N113" s="18">
        <f t="shared" si="4"/>
        <v>0.9553571428571429</v>
      </c>
    </row>
    <row r="114" spans="1:14" outlineLevel="2" x14ac:dyDescent="0.3">
      <c r="A114" s="1" t="s">
        <v>116</v>
      </c>
      <c r="B114" s="1" t="s">
        <v>125</v>
      </c>
      <c r="C114" s="14">
        <v>48</v>
      </c>
      <c r="D114" s="14">
        <v>5</v>
      </c>
      <c r="E114" s="14">
        <v>56</v>
      </c>
      <c r="F114" s="15">
        <f t="shared" si="5"/>
        <v>0.9464285714285714</v>
      </c>
      <c r="G114" s="14">
        <v>39</v>
      </c>
      <c r="H114" s="14">
        <v>9</v>
      </c>
      <c r="I114" s="14">
        <v>62</v>
      </c>
      <c r="J114" s="18">
        <f t="shared" si="3"/>
        <v>0.77419354838709675</v>
      </c>
      <c r="K114" s="14">
        <v>31</v>
      </c>
      <c r="L114" s="14">
        <v>9</v>
      </c>
      <c r="M114" s="14">
        <v>51</v>
      </c>
      <c r="N114" s="18">
        <f t="shared" si="4"/>
        <v>0.78431372549019607</v>
      </c>
    </row>
    <row r="115" spans="1:14" outlineLevel="2" x14ac:dyDescent="0.3">
      <c r="A115" s="1" t="s">
        <v>116</v>
      </c>
      <c r="B115" s="1" t="s">
        <v>126</v>
      </c>
      <c r="C115" s="14">
        <v>54</v>
      </c>
      <c r="D115" s="14">
        <v>3</v>
      </c>
      <c r="E115" s="14">
        <v>75</v>
      </c>
      <c r="F115" s="15">
        <f t="shared" si="5"/>
        <v>0.76</v>
      </c>
      <c r="G115" s="14">
        <v>53</v>
      </c>
      <c r="H115" s="14">
        <v>11</v>
      </c>
      <c r="I115" s="14">
        <v>84</v>
      </c>
      <c r="J115" s="18">
        <f t="shared" si="3"/>
        <v>0.76190476190476186</v>
      </c>
      <c r="K115" s="14">
        <v>56</v>
      </c>
      <c r="L115" s="14">
        <v>12</v>
      </c>
      <c r="M115" s="14">
        <v>88</v>
      </c>
      <c r="N115" s="18">
        <f t="shared" si="4"/>
        <v>0.77272727272727271</v>
      </c>
    </row>
    <row r="116" spans="1:14" outlineLevel="2" x14ac:dyDescent="0.3">
      <c r="A116" s="1" t="s">
        <v>116</v>
      </c>
      <c r="B116" s="1" t="s">
        <v>127</v>
      </c>
      <c r="C116" s="14">
        <v>169</v>
      </c>
      <c r="D116" s="14">
        <v>8</v>
      </c>
      <c r="E116" s="14">
        <v>186</v>
      </c>
      <c r="F116" s="15">
        <f t="shared" si="5"/>
        <v>0.95161290322580649</v>
      </c>
      <c r="G116" s="14">
        <v>176</v>
      </c>
      <c r="H116" s="14">
        <v>3</v>
      </c>
      <c r="I116" s="14">
        <v>202</v>
      </c>
      <c r="J116" s="18">
        <f t="shared" si="3"/>
        <v>0.88613861386138615</v>
      </c>
      <c r="K116" s="14">
        <v>170</v>
      </c>
      <c r="L116" s="14">
        <v>1</v>
      </c>
      <c r="M116" s="14">
        <v>188</v>
      </c>
      <c r="N116" s="18">
        <f t="shared" si="4"/>
        <v>0.90957446808510634</v>
      </c>
    </row>
    <row r="117" spans="1:14" outlineLevel="2" x14ac:dyDescent="0.3">
      <c r="A117" s="1" t="s">
        <v>116</v>
      </c>
      <c r="B117" s="1" t="s">
        <v>128</v>
      </c>
      <c r="C117" s="14">
        <v>173</v>
      </c>
      <c r="D117" s="14">
        <v>9</v>
      </c>
      <c r="E117" s="14">
        <v>190</v>
      </c>
      <c r="F117" s="15">
        <f t="shared" si="5"/>
        <v>0.95789473684210524</v>
      </c>
      <c r="G117" s="14">
        <v>142</v>
      </c>
      <c r="H117" s="14">
        <v>2</v>
      </c>
      <c r="I117" s="14">
        <v>182</v>
      </c>
      <c r="J117" s="18">
        <f t="shared" si="3"/>
        <v>0.79120879120879117</v>
      </c>
      <c r="K117" s="14">
        <v>155</v>
      </c>
      <c r="L117" s="14">
        <v>5</v>
      </c>
      <c r="M117" s="14">
        <v>194</v>
      </c>
      <c r="N117" s="18">
        <f t="shared" si="4"/>
        <v>0.82474226804123707</v>
      </c>
    </row>
    <row r="118" spans="1:14" outlineLevel="2" x14ac:dyDescent="0.3">
      <c r="A118" s="1" t="s">
        <v>116</v>
      </c>
      <c r="B118" s="1" t="s">
        <v>129</v>
      </c>
      <c r="C118" s="14">
        <v>83</v>
      </c>
      <c r="D118" s="14">
        <v>15</v>
      </c>
      <c r="E118" s="14">
        <v>167</v>
      </c>
      <c r="F118" s="15">
        <f t="shared" si="5"/>
        <v>0.58682634730538918</v>
      </c>
      <c r="G118" s="14">
        <v>79</v>
      </c>
      <c r="H118" s="14">
        <v>5</v>
      </c>
      <c r="I118" s="14">
        <v>185</v>
      </c>
      <c r="J118" s="18">
        <f t="shared" si="3"/>
        <v>0.45405405405405408</v>
      </c>
      <c r="K118" s="14">
        <v>86</v>
      </c>
      <c r="L118" s="14">
        <v>4</v>
      </c>
      <c r="M118" s="14">
        <v>182</v>
      </c>
      <c r="N118" s="18">
        <f t="shared" si="4"/>
        <v>0.49450549450549453</v>
      </c>
    </row>
    <row r="119" spans="1:14" outlineLevel="2" x14ac:dyDescent="0.3">
      <c r="A119" s="1" t="s">
        <v>116</v>
      </c>
      <c r="B119" s="1" t="s">
        <v>130</v>
      </c>
      <c r="C119" s="14">
        <v>30</v>
      </c>
      <c r="D119" s="14">
        <v>1</v>
      </c>
      <c r="E119" s="14">
        <v>35</v>
      </c>
      <c r="F119" s="15">
        <f t="shared" si="5"/>
        <v>0.88571428571428568</v>
      </c>
      <c r="G119" s="14">
        <v>32</v>
      </c>
      <c r="H119" s="14">
        <v>4</v>
      </c>
      <c r="I119" s="14">
        <v>40</v>
      </c>
      <c r="J119" s="18">
        <f t="shared" si="3"/>
        <v>0.9</v>
      </c>
      <c r="K119" s="14">
        <v>28</v>
      </c>
      <c r="L119" s="14">
        <v>4</v>
      </c>
      <c r="M119" s="14">
        <v>36</v>
      </c>
      <c r="N119" s="18">
        <f t="shared" si="4"/>
        <v>0.88888888888888884</v>
      </c>
    </row>
    <row r="120" spans="1:14" outlineLevel="2" x14ac:dyDescent="0.3">
      <c r="A120" s="1" t="s">
        <v>116</v>
      </c>
      <c r="B120" s="1" t="s">
        <v>131</v>
      </c>
      <c r="C120" s="14">
        <v>31</v>
      </c>
      <c r="D120" s="14">
        <v>3</v>
      </c>
      <c r="E120" s="14">
        <v>45</v>
      </c>
      <c r="F120" s="15">
        <f t="shared" si="5"/>
        <v>0.75555555555555554</v>
      </c>
      <c r="G120" s="14">
        <v>37</v>
      </c>
      <c r="H120" s="14">
        <v>0</v>
      </c>
      <c r="I120" s="14">
        <v>53</v>
      </c>
      <c r="J120" s="18">
        <f t="shared" ref="J120:J175" si="6">(G120+H120)/I120</f>
        <v>0.69811320754716977</v>
      </c>
      <c r="K120" s="14">
        <v>35</v>
      </c>
      <c r="L120" s="14">
        <v>0</v>
      </c>
      <c r="M120" s="14">
        <v>51</v>
      </c>
      <c r="N120" s="18">
        <f t="shared" ref="N120:N175" si="7">(K120+L120)/M120</f>
        <v>0.68627450980392157</v>
      </c>
    </row>
    <row r="121" spans="1:14" outlineLevel="1" x14ac:dyDescent="0.3">
      <c r="A121" s="11" t="s">
        <v>132</v>
      </c>
      <c r="B121" s="12"/>
      <c r="C121" s="13">
        <f>SUBTOTAL(9,C122:C123)</f>
        <v>136</v>
      </c>
      <c r="D121" s="13">
        <f>SUBTOTAL(9,D122:D123)</f>
        <v>10</v>
      </c>
      <c r="E121" s="13">
        <f>SUBTOTAL(9,E122:E123)</f>
        <v>300</v>
      </c>
      <c r="F121" s="10">
        <f t="shared" ref="F121:F175" si="8">(C121+D121)/E121</f>
        <v>0.48666666666666669</v>
      </c>
      <c r="G121" s="13">
        <f>SUBTOTAL(9,G122:G123)</f>
        <v>116</v>
      </c>
      <c r="H121" s="13">
        <f>SUBTOTAL(9,H122:H123)</f>
        <v>16</v>
      </c>
      <c r="I121" s="13">
        <f>SUBTOTAL(9,I122:I123)</f>
        <v>278</v>
      </c>
      <c r="J121" s="10">
        <f t="shared" si="6"/>
        <v>0.47482014388489208</v>
      </c>
      <c r="K121" s="13">
        <f>SUBTOTAL(9,K122:K123)</f>
        <v>102</v>
      </c>
      <c r="L121" s="13">
        <f>SUBTOTAL(9,L122:L123)</f>
        <v>28</v>
      </c>
      <c r="M121" s="13">
        <f>SUBTOTAL(9,M122:M123)</f>
        <v>272</v>
      </c>
      <c r="N121" s="10">
        <f t="shared" si="7"/>
        <v>0.47794117647058826</v>
      </c>
    </row>
    <row r="122" spans="1:14" outlineLevel="2" x14ac:dyDescent="0.3">
      <c r="A122" s="1" t="s">
        <v>133</v>
      </c>
      <c r="B122" s="1" t="s">
        <v>133</v>
      </c>
      <c r="C122" s="14">
        <v>68</v>
      </c>
      <c r="D122" s="14">
        <v>5</v>
      </c>
      <c r="E122" s="14">
        <v>150</v>
      </c>
      <c r="F122" s="15">
        <f t="shared" si="8"/>
        <v>0.48666666666666669</v>
      </c>
      <c r="G122" s="14">
        <v>58</v>
      </c>
      <c r="H122" s="14">
        <v>8</v>
      </c>
      <c r="I122" s="14">
        <v>139</v>
      </c>
      <c r="J122" s="18">
        <f t="shared" si="6"/>
        <v>0.47482014388489208</v>
      </c>
      <c r="K122" s="14">
        <v>51</v>
      </c>
      <c r="L122" s="14">
        <v>14</v>
      </c>
      <c r="M122" s="14">
        <v>136</v>
      </c>
      <c r="N122" s="18">
        <f t="shared" si="7"/>
        <v>0.47794117647058826</v>
      </c>
    </row>
    <row r="123" spans="1:14" outlineLevel="2" x14ac:dyDescent="0.3">
      <c r="A123" s="1" t="s">
        <v>133</v>
      </c>
      <c r="B123" s="1" t="s">
        <v>134</v>
      </c>
      <c r="C123" s="14">
        <v>68</v>
      </c>
      <c r="D123" s="14">
        <v>5</v>
      </c>
      <c r="E123" s="14">
        <v>150</v>
      </c>
      <c r="F123" s="15">
        <f t="shared" si="8"/>
        <v>0.48666666666666669</v>
      </c>
      <c r="G123" s="14">
        <v>58</v>
      </c>
      <c r="H123" s="14">
        <v>8</v>
      </c>
      <c r="I123" s="14">
        <v>139</v>
      </c>
      <c r="J123" s="18">
        <f t="shared" si="6"/>
        <v>0.47482014388489208</v>
      </c>
      <c r="K123" s="14">
        <v>51</v>
      </c>
      <c r="L123" s="14">
        <v>14</v>
      </c>
      <c r="M123" s="14">
        <v>136</v>
      </c>
      <c r="N123" s="18">
        <f t="shared" si="7"/>
        <v>0.47794117647058826</v>
      </c>
    </row>
    <row r="124" spans="1:14" outlineLevel="1" x14ac:dyDescent="0.3">
      <c r="A124" s="11" t="s">
        <v>135</v>
      </c>
      <c r="B124" s="12"/>
      <c r="C124" s="13">
        <f>SUBTOTAL(9,C125:C127)</f>
        <v>56</v>
      </c>
      <c r="D124" s="13">
        <f>SUBTOTAL(9,D125:D127)</f>
        <v>11</v>
      </c>
      <c r="E124" s="13">
        <f>SUBTOTAL(9,E125:E127)</f>
        <v>82</v>
      </c>
      <c r="F124" s="10">
        <f t="shared" si="8"/>
        <v>0.81707317073170727</v>
      </c>
      <c r="G124" s="13">
        <f>SUBTOTAL(9,G125:G127)</f>
        <v>49</v>
      </c>
      <c r="H124" s="13">
        <f>SUBTOTAL(9,H125:H127)</f>
        <v>9</v>
      </c>
      <c r="I124" s="13">
        <f>SUBTOTAL(9,I125:I127)</f>
        <v>75</v>
      </c>
      <c r="J124" s="10">
        <f t="shared" si="6"/>
        <v>0.77333333333333332</v>
      </c>
      <c r="K124" s="13">
        <f>SUBTOTAL(9,K125:K127)</f>
        <v>54</v>
      </c>
      <c r="L124" s="13">
        <f>SUBTOTAL(9,L125:L127)</f>
        <v>6</v>
      </c>
      <c r="M124" s="13">
        <f>SUBTOTAL(9,M125:M127)</f>
        <v>69</v>
      </c>
      <c r="N124" s="10">
        <f t="shared" si="7"/>
        <v>0.86956521739130432</v>
      </c>
    </row>
    <row r="125" spans="1:14" outlineLevel="2" x14ac:dyDescent="0.3">
      <c r="A125" s="1" t="s">
        <v>136</v>
      </c>
      <c r="B125" s="1" t="s">
        <v>137</v>
      </c>
      <c r="C125" s="14">
        <v>31</v>
      </c>
      <c r="D125" s="14">
        <v>4</v>
      </c>
      <c r="E125" s="14">
        <v>38</v>
      </c>
      <c r="F125" s="15">
        <f t="shared" si="8"/>
        <v>0.92105263157894735</v>
      </c>
      <c r="G125" s="14">
        <v>29</v>
      </c>
      <c r="H125" s="14">
        <v>4</v>
      </c>
      <c r="I125" s="14">
        <v>36</v>
      </c>
      <c r="J125" s="18">
        <f t="shared" si="6"/>
        <v>0.91666666666666663</v>
      </c>
      <c r="K125" s="14">
        <v>31</v>
      </c>
      <c r="L125" s="14">
        <v>5</v>
      </c>
      <c r="M125" s="14">
        <v>38</v>
      </c>
      <c r="N125" s="18">
        <f t="shared" si="7"/>
        <v>0.94736842105263153</v>
      </c>
    </row>
    <row r="126" spans="1:14" outlineLevel="2" x14ac:dyDescent="0.3">
      <c r="A126" s="1" t="s">
        <v>136</v>
      </c>
      <c r="B126" s="1" t="s">
        <v>138</v>
      </c>
      <c r="C126" s="14">
        <v>25</v>
      </c>
      <c r="D126" s="14">
        <v>3</v>
      </c>
      <c r="E126" s="14">
        <v>34</v>
      </c>
      <c r="F126" s="15">
        <f t="shared" si="8"/>
        <v>0.82352941176470584</v>
      </c>
      <c r="G126" s="14">
        <v>19</v>
      </c>
      <c r="H126" s="14">
        <v>5</v>
      </c>
      <c r="I126" s="14">
        <v>29</v>
      </c>
      <c r="J126" s="18">
        <f t="shared" si="6"/>
        <v>0.82758620689655171</v>
      </c>
      <c r="K126" s="14">
        <v>23</v>
      </c>
      <c r="L126" s="14">
        <v>1</v>
      </c>
      <c r="M126" s="14">
        <v>31</v>
      </c>
      <c r="N126" s="18">
        <f t="shared" si="7"/>
        <v>0.77419354838709675</v>
      </c>
    </row>
    <row r="127" spans="1:14" outlineLevel="2" x14ac:dyDescent="0.3">
      <c r="A127" s="1" t="s">
        <v>136</v>
      </c>
      <c r="B127" s="1" t="s">
        <v>139</v>
      </c>
      <c r="C127" s="14">
        <v>0</v>
      </c>
      <c r="D127" s="14">
        <v>4</v>
      </c>
      <c r="E127" s="14">
        <v>10</v>
      </c>
      <c r="F127" s="15">
        <f t="shared" si="8"/>
        <v>0.4</v>
      </c>
      <c r="G127" s="14">
        <v>1</v>
      </c>
      <c r="H127" s="14">
        <v>0</v>
      </c>
      <c r="I127" s="14">
        <v>10</v>
      </c>
      <c r="J127" s="18">
        <f t="shared" si="6"/>
        <v>0.1</v>
      </c>
      <c r="K127" s="14"/>
      <c r="L127" s="14"/>
      <c r="M127" s="14"/>
      <c r="N127" s="18"/>
    </row>
    <row r="128" spans="1:14" outlineLevel="1" x14ac:dyDescent="0.3">
      <c r="A128" s="11" t="s">
        <v>140</v>
      </c>
      <c r="B128" s="12"/>
      <c r="C128" s="13">
        <f>SUBTOTAL(9,C129:C129)</f>
        <v>85</v>
      </c>
      <c r="D128" s="13">
        <f>SUBTOTAL(9,D129:D129)</f>
        <v>12</v>
      </c>
      <c r="E128" s="13">
        <f>SUBTOTAL(9,E129:E129)</f>
        <v>265</v>
      </c>
      <c r="F128" s="10">
        <f t="shared" si="8"/>
        <v>0.36603773584905658</v>
      </c>
      <c r="G128" s="13">
        <f>SUBTOTAL(9,G129:G129)</f>
        <v>95</v>
      </c>
      <c r="H128" s="13">
        <f>SUBTOTAL(9,H129:H129)</f>
        <v>22</v>
      </c>
      <c r="I128" s="13">
        <f>SUBTOTAL(9,I129:I129)</f>
        <v>281</v>
      </c>
      <c r="J128" s="10">
        <f t="shared" si="6"/>
        <v>0.41637010676156583</v>
      </c>
      <c r="K128" s="13">
        <f>SUBTOTAL(9,K129:K129)</f>
        <v>119</v>
      </c>
      <c r="L128" s="13">
        <f>SUBTOTAL(9,L129:L129)</f>
        <v>34</v>
      </c>
      <c r="M128" s="13">
        <f>SUBTOTAL(9,M129:M129)</f>
        <v>298</v>
      </c>
      <c r="N128" s="10">
        <f t="shared" si="7"/>
        <v>0.51342281879194629</v>
      </c>
    </row>
    <row r="129" spans="1:14" outlineLevel="2" x14ac:dyDescent="0.3">
      <c r="A129" s="1" t="s">
        <v>141</v>
      </c>
      <c r="B129" s="1" t="s">
        <v>142</v>
      </c>
      <c r="C129" s="14">
        <v>85</v>
      </c>
      <c r="D129" s="14">
        <v>12</v>
      </c>
      <c r="E129" s="14">
        <v>265</v>
      </c>
      <c r="F129" s="15">
        <f t="shared" si="8"/>
        <v>0.36603773584905658</v>
      </c>
      <c r="G129" s="14">
        <v>95</v>
      </c>
      <c r="H129" s="14">
        <v>22</v>
      </c>
      <c r="I129" s="14">
        <v>281</v>
      </c>
      <c r="J129" s="18">
        <f t="shared" si="6"/>
        <v>0.41637010676156583</v>
      </c>
      <c r="K129" s="14">
        <v>119</v>
      </c>
      <c r="L129" s="14">
        <v>34</v>
      </c>
      <c r="M129" s="14">
        <v>298</v>
      </c>
      <c r="N129" s="18">
        <f t="shared" si="7"/>
        <v>0.51342281879194629</v>
      </c>
    </row>
    <row r="130" spans="1:14" outlineLevel="1" x14ac:dyDescent="0.3">
      <c r="A130" s="11" t="s">
        <v>143</v>
      </c>
      <c r="B130" s="12"/>
      <c r="C130" s="13">
        <f>SUBTOTAL(9,C131:C132)</f>
        <v>136</v>
      </c>
      <c r="D130" s="13">
        <f>SUBTOTAL(9,D131:D132)</f>
        <v>35</v>
      </c>
      <c r="E130" s="13">
        <f>SUBTOTAL(9,E131:E132)</f>
        <v>335</v>
      </c>
      <c r="F130" s="10">
        <f t="shared" si="8"/>
        <v>0.5104477611940299</v>
      </c>
      <c r="G130" s="13">
        <f>SUBTOTAL(9,G131:G132)</f>
        <v>130</v>
      </c>
      <c r="H130" s="13">
        <f>SUBTOTAL(9,H131:H132)</f>
        <v>42</v>
      </c>
      <c r="I130" s="13">
        <f>SUBTOTAL(9,I131:I132)</f>
        <v>324</v>
      </c>
      <c r="J130" s="10">
        <f t="shared" si="6"/>
        <v>0.53086419753086422</v>
      </c>
      <c r="K130" s="13">
        <f>SUBTOTAL(9,K131:K132)</f>
        <v>144</v>
      </c>
      <c r="L130" s="13">
        <f>SUBTOTAL(9,L131:L132)</f>
        <v>30</v>
      </c>
      <c r="M130" s="13">
        <f>SUBTOTAL(9,M131:M132)</f>
        <v>330</v>
      </c>
      <c r="N130" s="10">
        <f t="shared" si="7"/>
        <v>0.52727272727272723</v>
      </c>
    </row>
    <row r="131" spans="1:14" outlineLevel="2" x14ac:dyDescent="0.3">
      <c r="A131" s="1" t="s">
        <v>144</v>
      </c>
      <c r="B131" s="1" t="s">
        <v>145</v>
      </c>
      <c r="C131" s="14">
        <v>66</v>
      </c>
      <c r="D131" s="14">
        <v>15</v>
      </c>
      <c r="E131" s="14">
        <v>164</v>
      </c>
      <c r="F131" s="15">
        <f t="shared" si="8"/>
        <v>0.49390243902439024</v>
      </c>
      <c r="G131" s="14">
        <v>57</v>
      </c>
      <c r="H131" s="14">
        <v>18</v>
      </c>
      <c r="I131" s="14">
        <v>150</v>
      </c>
      <c r="J131" s="18">
        <f t="shared" si="6"/>
        <v>0.5</v>
      </c>
      <c r="K131" s="14">
        <v>67</v>
      </c>
      <c r="L131" s="14">
        <v>13</v>
      </c>
      <c r="M131" s="14">
        <v>149</v>
      </c>
      <c r="N131" s="18">
        <f t="shared" si="7"/>
        <v>0.53691275167785235</v>
      </c>
    </row>
    <row r="132" spans="1:14" outlineLevel="2" x14ac:dyDescent="0.3">
      <c r="A132" s="1" t="s">
        <v>144</v>
      </c>
      <c r="B132" s="1" t="s">
        <v>146</v>
      </c>
      <c r="C132" s="14">
        <v>70</v>
      </c>
      <c r="D132" s="14">
        <v>20</v>
      </c>
      <c r="E132" s="14">
        <v>171</v>
      </c>
      <c r="F132" s="15">
        <f t="shared" si="8"/>
        <v>0.52631578947368418</v>
      </c>
      <c r="G132" s="14">
        <v>73</v>
      </c>
      <c r="H132" s="14">
        <v>24</v>
      </c>
      <c r="I132" s="14">
        <v>174</v>
      </c>
      <c r="J132" s="18">
        <f t="shared" si="6"/>
        <v>0.55747126436781613</v>
      </c>
      <c r="K132" s="14">
        <v>77</v>
      </c>
      <c r="L132" s="14">
        <v>17</v>
      </c>
      <c r="M132" s="14">
        <v>181</v>
      </c>
      <c r="N132" s="18">
        <f t="shared" si="7"/>
        <v>0.51933701657458564</v>
      </c>
    </row>
    <row r="133" spans="1:14" outlineLevel="1" x14ac:dyDescent="0.3">
      <c r="A133" s="11" t="s">
        <v>147</v>
      </c>
      <c r="B133" s="12"/>
      <c r="C133" s="13">
        <f>SUBTOTAL(9,C134:C135)</f>
        <v>251</v>
      </c>
      <c r="D133" s="13">
        <f>SUBTOTAL(9,D134:D135)</f>
        <v>19</v>
      </c>
      <c r="E133" s="13">
        <f>SUBTOTAL(9,E134:E135)</f>
        <v>357</v>
      </c>
      <c r="F133" s="10">
        <f t="shared" si="8"/>
        <v>0.75630252100840334</v>
      </c>
      <c r="G133" s="13">
        <f>SUBTOTAL(9,G134:G135)</f>
        <v>237</v>
      </c>
      <c r="H133" s="13">
        <f>SUBTOTAL(9,H134:H135)</f>
        <v>14</v>
      </c>
      <c r="I133" s="13">
        <f>SUBTOTAL(9,I134:I135)</f>
        <v>333</v>
      </c>
      <c r="J133" s="10">
        <f t="shared" si="6"/>
        <v>0.75375375375375375</v>
      </c>
      <c r="K133" s="13">
        <f>SUBTOTAL(9,K134:K135)</f>
        <v>214</v>
      </c>
      <c r="L133" s="13">
        <f>SUBTOTAL(9,L134:L135)</f>
        <v>20</v>
      </c>
      <c r="M133" s="13">
        <f>SUBTOTAL(9,M134:M135)</f>
        <v>297</v>
      </c>
      <c r="N133" s="10">
        <f t="shared" si="7"/>
        <v>0.78787878787878785</v>
      </c>
    </row>
    <row r="134" spans="1:14" outlineLevel="2" x14ac:dyDescent="0.3">
      <c r="A134" s="1" t="s">
        <v>148</v>
      </c>
      <c r="B134" s="1" t="s">
        <v>149</v>
      </c>
      <c r="C134" s="14">
        <v>183</v>
      </c>
      <c r="D134" s="14">
        <v>13</v>
      </c>
      <c r="E134" s="14">
        <v>258</v>
      </c>
      <c r="F134" s="15">
        <f t="shared" si="8"/>
        <v>0.75968992248062017</v>
      </c>
      <c r="G134" s="14">
        <v>169</v>
      </c>
      <c r="H134" s="14">
        <v>12</v>
      </c>
      <c r="I134" s="14">
        <v>233</v>
      </c>
      <c r="J134" s="18">
        <f t="shared" si="6"/>
        <v>0.77682403433476399</v>
      </c>
      <c r="K134" s="14">
        <v>158</v>
      </c>
      <c r="L134" s="14">
        <v>15</v>
      </c>
      <c r="M134" s="14">
        <v>213</v>
      </c>
      <c r="N134" s="18">
        <f t="shared" si="7"/>
        <v>0.81220657276995301</v>
      </c>
    </row>
    <row r="135" spans="1:14" outlineLevel="2" x14ac:dyDescent="0.3">
      <c r="A135" s="1" t="s">
        <v>148</v>
      </c>
      <c r="B135" s="1" t="s">
        <v>150</v>
      </c>
      <c r="C135" s="14">
        <v>68</v>
      </c>
      <c r="D135" s="14">
        <v>6</v>
      </c>
      <c r="E135" s="14">
        <v>99</v>
      </c>
      <c r="F135" s="15">
        <f t="shared" si="8"/>
        <v>0.74747474747474751</v>
      </c>
      <c r="G135" s="14">
        <v>68</v>
      </c>
      <c r="H135" s="14">
        <v>2</v>
      </c>
      <c r="I135" s="14">
        <v>100</v>
      </c>
      <c r="J135" s="18">
        <f t="shared" si="6"/>
        <v>0.7</v>
      </c>
      <c r="K135" s="14">
        <v>56</v>
      </c>
      <c r="L135" s="14">
        <v>5</v>
      </c>
      <c r="M135" s="14">
        <v>84</v>
      </c>
      <c r="N135" s="18">
        <f t="shared" si="7"/>
        <v>0.72619047619047616</v>
      </c>
    </row>
    <row r="136" spans="1:14" outlineLevel="1" x14ac:dyDescent="0.3">
      <c r="A136" s="11" t="s">
        <v>151</v>
      </c>
      <c r="B136" s="12"/>
      <c r="C136" s="13">
        <f>SUBTOTAL(9,C137:C139)</f>
        <v>245</v>
      </c>
      <c r="D136" s="13">
        <f>SUBTOTAL(9,D137:D139)</f>
        <v>66</v>
      </c>
      <c r="E136" s="13">
        <f>SUBTOTAL(9,E137:E139)</f>
        <v>758</v>
      </c>
      <c r="F136" s="10">
        <f t="shared" si="8"/>
        <v>0.41029023746701848</v>
      </c>
      <c r="G136" s="13">
        <f>SUBTOTAL(9,G137:G139)</f>
        <v>245</v>
      </c>
      <c r="H136" s="13">
        <f>SUBTOTAL(9,H137:H139)</f>
        <v>65</v>
      </c>
      <c r="I136" s="13">
        <f>SUBTOTAL(9,I137:I139)</f>
        <v>780</v>
      </c>
      <c r="J136" s="10">
        <f t="shared" si="6"/>
        <v>0.39743589743589741</v>
      </c>
      <c r="K136" s="13">
        <f>SUBTOTAL(9,K137:K139)</f>
        <v>232</v>
      </c>
      <c r="L136" s="13">
        <f>SUBTOTAL(9,L137:L139)</f>
        <v>64</v>
      </c>
      <c r="M136" s="13">
        <f>SUBTOTAL(9,M137:M139)</f>
        <v>754</v>
      </c>
      <c r="N136" s="10">
        <f t="shared" si="7"/>
        <v>0.39257294429708223</v>
      </c>
    </row>
    <row r="137" spans="1:14" outlineLevel="2" x14ac:dyDescent="0.3">
      <c r="A137" s="1" t="s">
        <v>152</v>
      </c>
      <c r="B137" s="1" t="s">
        <v>153</v>
      </c>
      <c r="C137" s="14">
        <v>80</v>
      </c>
      <c r="D137" s="14">
        <v>15</v>
      </c>
      <c r="E137" s="14">
        <v>249</v>
      </c>
      <c r="F137" s="15">
        <f t="shared" si="8"/>
        <v>0.38152610441767071</v>
      </c>
      <c r="G137" s="14">
        <v>84</v>
      </c>
      <c r="H137" s="14">
        <v>19</v>
      </c>
      <c r="I137" s="14">
        <v>275</v>
      </c>
      <c r="J137" s="18">
        <f t="shared" si="6"/>
        <v>0.37454545454545457</v>
      </c>
      <c r="K137" s="14">
        <v>76</v>
      </c>
      <c r="L137" s="14">
        <v>19</v>
      </c>
      <c r="M137" s="14">
        <v>247</v>
      </c>
      <c r="N137" s="18">
        <f t="shared" si="7"/>
        <v>0.38461538461538464</v>
      </c>
    </row>
    <row r="138" spans="1:14" outlineLevel="2" x14ac:dyDescent="0.3">
      <c r="A138" s="1" t="s">
        <v>152</v>
      </c>
      <c r="B138" s="1" t="s">
        <v>154</v>
      </c>
      <c r="C138" s="14">
        <v>61</v>
      </c>
      <c r="D138" s="14">
        <v>18</v>
      </c>
      <c r="E138" s="14">
        <v>208</v>
      </c>
      <c r="F138" s="15">
        <f t="shared" si="8"/>
        <v>0.37980769230769229</v>
      </c>
      <c r="G138" s="14">
        <v>58</v>
      </c>
      <c r="H138" s="14">
        <v>23</v>
      </c>
      <c r="I138" s="14">
        <v>202</v>
      </c>
      <c r="J138" s="18">
        <f t="shared" si="6"/>
        <v>0.40099009900990101</v>
      </c>
      <c r="K138" s="14">
        <v>69</v>
      </c>
      <c r="L138" s="14">
        <v>12</v>
      </c>
      <c r="M138" s="14">
        <v>206</v>
      </c>
      <c r="N138" s="18">
        <f t="shared" si="7"/>
        <v>0.39320388349514562</v>
      </c>
    </row>
    <row r="139" spans="1:14" outlineLevel="2" x14ac:dyDescent="0.3">
      <c r="A139" s="1" t="s">
        <v>152</v>
      </c>
      <c r="B139" s="1" t="s">
        <v>155</v>
      </c>
      <c r="C139" s="14">
        <v>104</v>
      </c>
      <c r="D139" s="14">
        <v>33</v>
      </c>
      <c r="E139" s="14">
        <v>301</v>
      </c>
      <c r="F139" s="15">
        <f t="shared" si="8"/>
        <v>0.45514950166112955</v>
      </c>
      <c r="G139" s="14">
        <v>103</v>
      </c>
      <c r="H139" s="14">
        <v>23</v>
      </c>
      <c r="I139" s="14">
        <v>303</v>
      </c>
      <c r="J139" s="18">
        <f t="shared" si="6"/>
        <v>0.41584158415841582</v>
      </c>
      <c r="K139" s="14">
        <v>87</v>
      </c>
      <c r="L139" s="14">
        <v>33</v>
      </c>
      <c r="M139" s="14">
        <v>301</v>
      </c>
      <c r="N139" s="18">
        <f t="shared" si="7"/>
        <v>0.39867109634551495</v>
      </c>
    </row>
    <row r="140" spans="1:14" outlineLevel="1" x14ac:dyDescent="0.3">
      <c r="A140" s="11" t="s">
        <v>156</v>
      </c>
      <c r="B140" s="12"/>
      <c r="C140" s="13">
        <f>SUBTOTAL(9,C141:C142)</f>
        <v>270</v>
      </c>
      <c r="D140" s="13">
        <f>SUBTOTAL(9,D141:D142)</f>
        <v>32</v>
      </c>
      <c r="E140" s="13">
        <f>SUBTOTAL(9,E141:E142)</f>
        <v>432</v>
      </c>
      <c r="F140" s="10">
        <f t="shared" si="8"/>
        <v>0.69907407407407407</v>
      </c>
      <c r="G140" s="13">
        <f>SUBTOTAL(9,G141:G142)</f>
        <v>230</v>
      </c>
      <c r="H140" s="13">
        <f>SUBTOTAL(9,H141:H142)</f>
        <v>24</v>
      </c>
      <c r="I140" s="13">
        <f>SUBTOTAL(9,I141:I142)</f>
        <v>303</v>
      </c>
      <c r="J140" s="10">
        <f t="shared" si="6"/>
        <v>0.83828382838283833</v>
      </c>
      <c r="K140" s="13">
        <f>SUBTOTAL(9,K141:K142)</f>
        <v>330</v>
      </c>
      <c r="L140" s="13">
        <f>SUBTOTAL(9,L141:L142)</f>
        <v>25</v>
      </c>
      <c r="M140" s="13">
        <f>SUBTOTAL(9,M141:M142)</f>
        <v>491</v>
      </c>
      <c r="N140" s="10">
        <f t="shared" si="7"/>
        <v>0.72301425661914465</v>
      </c>
    </row>
    <row r="141" spans="1:14" outlineLevel="2" x14ac:dyDescent="0.3">
      <c r="A141" s="1" t="s">
        <v>157</v>
      </c>
      <c r="B141" s="1" t="s">
        <v>158</v>
      </c>
      <c r="C141" s="14">
        <v>124</v>
      </c>
      <c r="D141" s="14">
        <v>19</v>
      </c>
      <c r="E141" s="14">
        <v>227</v>
      </c>
      <c r="F141" s="15">
        <f t="shared" si="8"/>
        <v>0.62995594713656389</v>
      </c>
      <c r="G141" s="14">
        <v>102</v>
      </c>
      <c r="H141" s="14">
        <v>14</v>
      </c>
      <c r="I141" s="14">
        <v>140</v>
      </c>
      <c r="J141" s="18">
        <f t="shared" si="6"/>
        <v>0.82857142857142863</v>
      </c>
      <c r="K141" s="14">
        <v>154</v>
      </c>
      <c r="L141" s="14">
        <v>12</v>
      </c>
      <c r="M141" s="14">
        <v>265</v>
      </c>
      <c r="N141" s="18">
        <f t="shared" si="7"/>
        <v>0.62641509433962261</v>
      </c>
    </row>
    <row r="142" spans="1:14" outlineLevel="2" x14ac:dyDescent="0.3">
      <c r="A142" s="1" t="s">
        <v>157</v>
      </c>
      <c r="B142" s="1" t="s">
        <v>159</v>
      </c>
      <c r="C142" s="14">
        <v>146</v>
      </c>
      <c r="D142" s="14">
        <v>13</v>
      </c>
      <c r="E142" s="14">
        <v>205</v>
      </c>
      <c r="F142" s="15">
        <f t="shared" si="8"/>
        <v>0.775609756097561</v>
      </c>
      <c r="G142" s="14">
        <v>128</v>
      </c>
      <c r="H142" s="14">
        <v>10</v>
      </c>
      <c r="I142" s="14">
        <v>163</v>
      </c>
      <c r="J142" s="18">
        <f t="shared" si="6"/>
        <v>0.84662576687116564</v>
      </c>
      <c r="K142" s="14">
        <v>176</v>
      </c>
      <c r="L142" s="14">
        <v>13</v>
      </c>
      <c r="M142" s="14">
        <v>226</v>
      </c>
      <c r="N142" s="18">
        <f t="shared" si="7"/>
        <v>0.83628318584070793</v>
      </c>
    </row>
    <row r="143" spans="1:14" outlineLevel="1" x14ac:dyDescent="0.3">
      <c r="A143" s="11" t="s">
        <v>160</v>
      </c>
      <c r="B143" s="12"/>
      <c r="C143" s="13">
        <f>SUBTOTAL(9,C144:C175)</f>
        <v>3313</v>
      </c>
      <c r="D143" s="13">
        <f>SUBTOTAL(9,D144:D175)</f>
        <v>1052</v>
      </c>
      <c r="E143" s="13">
        <f>SUBTOTAL(9,E144:E175)</f>
        <v>13655</v>
      </c>
      <c r="F143" s="10">
        <f t="shared" si="8"/>
        <v>0.31966312705968508</v>
      </c>
      <c r="G143" s="13">
        <f>SUBTOTAL(9,G144:G175)</f>
        <v>4137</v>
      </c>
      <c r="H143" s="13">
        <f>SUBTOTAL(9,H144:H175)</f>
        <v>1157</v>
      </c>
      <c r="I143" s="13">
        <f>SUBTOTAL(9,I144:I175)</f>
        <v>13604</v>
      </c>
      <c r="J143" s="10">
        <f t="shared" si="6"/>
        <v>0.38915024992649222</v>
      </c>
      <c r="K143" s="13">
        <f>SUBTOTAL(9,K144:K175)</f>
        <v>3987</v>
      </c>
      <c r="L143" s="13">
        <f>SUBTOTAL(9,L144:L175)</f>
        <v>1154</v>
      </c>
      <c r="M143" s="13">
        <f>SUBTOTAL(9,M144:M175)</f>
        <v>13338</v>
      </c>
      <c r="N143" s="10">
        <f t="shared" si="7"/>
        <v>0.38544009596641177</v>
      </c>
    </row>
    <row r="144" spans="1:14" outlineLevel="2" x14ac:dyDescent="0.3">
      <c r="A144" s="1" t="s">
        <v>161</v>
      </c>
      <c r="B144" s="1" t="s">
        <v>162</v>
      </c>
      <c r="C144" s="14">
        <v>40</v>
      </c>
      <c r="D144" s="14">
        <v>61</v>
      </c>
      <c r="E144" s="14">
        <v>292</v>
      </c>
      <c r="F144" s="15">
        <f t="shared" si="8"/>
        <v>0.3458904109589041</v>
      </c>
      <c r="G144" s="14">
        <v>37</v>
      </c>
      <c r="H144" s="14">
        <v>56</v>
      </c>
      <c r="I144" s="14">
        <v>277</v>
      </c>
      <c r="J144" s="18">
        <f t="shared" si="6"/>
        <v>0.33574007220216606</v>
      </c>
      <c r="K144" s="14">
        <v>46</v>
      </c>
      <c r="L144" s="14">
        <v>47</v>
      </c>
      <c r="M144" s="14">
        <v>257</v>
      </c>
      <c r="N144" s="18">
        <f t="shared" si="7"/>
        <v>0.36186770428015563</v>
      </c>
    </row>
    <row r="145" spans="1:14" outlineLevel="2" x14ac:dyDescent="0.3">
      <c r="A145" s="1" t="s">
        <v>161</v>
      </c>
      <c r="B145" s="1" t="s">
        <v>163</v>
      </c>
      <c r="C145" s="14">
        <v>160</v>
      </c>
      <c r="D145" s="14">
        <v>39</v>
      </c>
      <c r="E145" s="14">
        <v>397</v>
      </c>
      <c r="F145" s="15">
        <f t="shared" si="8"/>
        <v>0.50125944584382875</v>
      </c>
      <c r="G145" s="14">
        <v>176</v>
      </c>
      <c r="H145" s="14">
        <v>41</v>
      </c>
      <c r="I145" s="14">
        <v>414</v>
      </c>
      <c r="J145" s="18">
        <f t="shared" si="6"/>
        <v>0.52415458937198067</v>
      </c>
      <c r="K145" s="14">
        <v>193</v>
      </c>
      <c r="L145" s="14">
        <v>41</v>
      </c>
      <c r="M145" s="14">
        <v>416</v>
      </c>
      <c r="N145" s="18">
        <f t="shared" si="7"/>
        <v>0.5625</v>
      </c>
    </row>
    <row r="146" spans="1:14" outlineLevel="2" x14ac:dyDescent="0.3">
      <c r="A146" s="1" t="s">
        <v>161</v>
      </c>
      <c r="B146" s="1" t="s">
        <v>164</v>
      </c>
      <c r="C146" s="14">
        <v>218</v>
      </c>
      <c r="D146" s="14">
        <v>105</v>
      </c>
      <c r="E146" s="14">
        <v>588</v>
      </c>
      <c r="F146" s="15">
        <f t="shared" si="8"/>
        <v>0.54931972789115646</v>
      </c>
      <c r="G146" s="14">
        <v>243</v>
      </c>
      <c r="H146" s="14">
        <v>121</v>
      </c>
      <c r="I146" s="14">
        <v>586</v>
      </c>
      <c r="J146" s="18">
        <f t="shared" si="6"/>
        <v>0.62116040955631402</v>
      </c>
      <c r="K146" s="14">
        <v>207</v>
      </c>
      <c r="L146" s="14">
        <v>120</v>
      </c>
      <c r="M146" s="14">
        <v>537</v>
      </c>
      <c r="N146" s="18">
        <f t="shared" si="7"/>
        <v>0.60893854748603349</v>
      </c>
    </row>
    <row r="147" spans="1:14" outlineLevel="2" x14ac:dyDescent="0.3">
      <c r="A147" s="1" t="s">
        <v>161</v>
      </c>
      <c r="B147" s="1" t="s">
        <v>165</v>
      </c>
      <c r="C147" s="14">
        <v>120</v>
      </c>
      <c r="D147" s="14">
        <v>32</v>
      </c>
      <c r="E147" s="14">
        <v>519</v>
      </c>
      <c r="F147" s="15">
        <f t="shared" si="8"/>
        <v>0.2928709055876686</v>
      </c>
      <c r="G147" s="14">
        <v>139</v>
      </c>
      <c r="H147" s="14">
        <v>24</v>
      </c>
      <c r="I147" s="14">
        <v>506</v>
      </c>
      <c r="J147" s="18">
        <f t="shared" si="6"/>
        <v>0.32213438735177868</v>
      </c>
      <c r="K147" s="14">
        <v>143</v>
      </c>
      <c r="L147" s="14">
        <v>26</v>
      </c>
      <c r="M147" s="14">
        <v>500</v>
      </c>
      <c r="N147" s="18">
        <f t="shared" si="7"/>
        <v>0.33800000000000002</v>
      </c>
    </row>
    <row r="148" spans="1:14" outlineLevel="2" x14ac:dyDescent="0.3">
      <c r="A148" s="1" t="s">
        <v>161</v>
      </c>
      <c r="B148" s="1" t="s">
        <v>166</v>
      </c>
      <c r="C148" s="14">
        <v>65</v>
      </c>
      <c r="D148" s="14">
        <v>31</v>
      </c>
      <c r="E148" s="14">
        <v>418</v>
      </c>
      <c r="F148" s="15">
        <f t="shared" si="8"/>
        <v>0.22966507177033493</v>
      </c>
      <c r="G148" s="14">
        <v>89</v>
      </c>
      <c r="H148" s="14">
        <v>26</v>
      </c>
      <c r="I148" s="14">
        <v>421</v>
      </c>
      <c r="J148" s="18">
        <f t="shared" si="6"/>
        <v>0.27315914489311166</v>
      </c>
      <c r="K148" s="14">
        <v>99</v>
      </c>
      <c r="L148" s="14">
        <v>19</v>
      </c>
      <c r="M148" s="14">
        <v>420</v>
      </c>
      <c r="N148" s="18">
        <f t="shared" si="7"/>
        <v>0.28095238095238095</v>
      </c>
    </row>
    <row r="149" spans="1:14" outlineLevel="2" x14ac:dyDescent="0.3">
      <c r="A149" s="1" t="s">
        <v>161</v>
      </c>
      <c r="B149" s="1" t="s">
        <v>167</v>
      </c>
      <c r="C149" s="14">
        <v>48</v>
      </c>
      <c r="D149" s="14">
        <v>38</v>
      </c>
      <c r="E149" s="14">
        <v>437</v>
      </c>
      <c r="F149" s="15">
        <f t="shared" si="8"/>
        <v>0.19679633867276888</v>
      </c>
      <c r="G149" s="14">
        <v>70</v>
      </c>
      <c r="H149" s="14">
        <v>45</v>
      </c>
      <c r="I149" s="14">
        <v>403</v>
      </c>
      <c r="J149" s="18">
        <f t="shared" si="6"/>
        <v>0.28535980148883372</v>
      </c>
      <c r="K149" s="14">
        <v>57</v>
      </c>
      <c r="L149" s="14">
        <v>40</v>
      </c>
      <c r="M149" s="14">
        <v>400</v>
      </c>
      <c r="N149" s="18">
        <f t="shared" si="7"/>
        <v>0.24249999999999999</v>
      </c>
    </row>
    <row r="150" spans="1:14" outlineLevel="2" x14ac:dyDescent="0.3">
      <c r="A150" s="1" t="s">
        <v>161</v>
      </c>
      <c r="B150" s="1" t="s">
        <v>168</v>
      </c>
      <c r="C150" s="14">
        <v>10</v>
      </c>
      <c r="D150" s="14">
        <v>2</v>
      </c>
      <c r="E150" s="14">
        <v>23</v>
      </c>
      <c r="F150" s="15">
        <f t="shared" si="8"/>
        <v>0.52173913043478259</v>
      </c>
      <c r="G150" s="14">
        <v>17</v>
      </c>
      <c r="H150" s="14">
        <v>3</v>
      </c>
      <c r="I150" s="14">
        <v>27</v>
      </c>
      <c r="J150" s="18">
        <f t="shared" si="6"/>
        <v>0.7407407407407407</v>
      </c>
      <c r="K150" s="14">
        <v>20</v>
      </c>
      <c r="L150" s="14">
        <v>0</v>
      </c>
      <c r="M150" s="14">
        <v>30</v>
      </c>
      <c r="N150" s="18">
        <f t="shared" si="7"/>
        <v>0.66666666666666663</v>
      </c>
    </row>
    <row r="151" spans="1:14" outlineLevel="2" x14ac:dyDescent="0.3">
      <c r="A151" s="1" t="s">
        <v>161</v>
      </c>
      <c r="B151" s="1" t="s">
        <v>169</v>
      </c>
      <c r="C151" s="14">
        <v>33</v>
      </c>
      <c r="D151" s="14">
        <v>43</v>
      </c>
      <c r="E151" s="14">
        <v>297</v>
      </c>
      <c r="F151" s="15">
        <f t="shared" si="8"/>
        <v>0.25589225589225589</v>
      </c>
      <c r="G151" s="14">
        <v>52</v>
      </c>
      <c r="H151" s="14">
        <v>46</v>
      </c>
      <c r="I151" s="14">
        <v>301</v>
      </c>
      <c r="J151" s="18">
        <f t="shared" si="6"/>
        <v>0.32558139534883723</v>
      </c>
      <c r="K151" s="14">
        <v>37</v>
      </c>
      <c r="L151" s="14">
        <v>63</v>
      </c>
      <c r="M151" s="14">
        <v>298</v>
      </c>
      <c r="N151" s="18">
        <f t="shared" si="7"/>
        <v>0.33557046979865773</v>
      </c>
    </row>
    <row r="152" spans="1:14" outlineLevel="2" x14ac:dyDescent="0.3">
      <c r="A152" s="1" t="s">
        <v>161</v>
      </c>
      <c r="B152" s="1" t="s">
        <v>48</v>
      </c>
      <c r="C152" s="14">
        <v>157</v>
      </c>
      <c r="D152" s="14">
        <v>26</v>
      </c>
      <c r="E152" s="14">
        <v>366</v>
      </c>
      <c r="F152" s="15">
        <f t="shared" si="8"/>
        <v>0.5</v>
      </c>
      <c r="G152" s="14">
        <v>199</v>
      </c>
      <c r="H152" s="14">
        <v>32</v>
      </c>
      <c r="I152" s="14">
        <v>397</v>
      </c>
      <c r="J152" s="18">
        <f t="shared" si="6"/>
        <v>0.58186397984886651</v>
      </c>
      <c r="K152" s="14">
        <v>196</v>
      </c>
      <c r="L152" s="14">
        <v>33</v>
      </c>
      <c r="M152" s="14">
        <v>403</v>
      </c>
      <c r="N152" s="18">
        <f t="shared" si="7"/>
        <v>0.56823821339950376</v>
      </c>
    </row>
    <row r="153" spans="1:14" outlineLevel="2" x14ac:dyDescent="0.3">
      <c r="A153" s="1" t="s">
        <v>161</v>
      </c>
      <c r="B153" s="1" t="s">
        <v>170</v>
      </c>
      <c r="C153" s="14">
        <v>5</v>
      </c>
      <c r="D153" s="14">
        <v>2</v>
      </c>
      <c r="E153" s="14">
        <v>23</v>
      </c>
      <c r="F153" s="15">
        <f t="shared" si="8"/>
        <v>0.30434782608695654</v>
      </c>
      <c r="G153" s="14">
        <v>11</v>
      </c>
      <c r="H153" s="14">
        <v>1</v>
      </c>
      <c r="I153" s="14">
        <v>20</v>
      </c>
      <c r="J153" s="18">
        <f t="shared" si="6"/>
        <v>0.6</v>
      </c>
      <c r="K153" s="14">
        <v>5</v>
      </c>
      <c r="L153" s="14">
        <v>0</v>
      </c>
      <c r="M153" s="14">
        <v>17</v>
      </c>
      <c r="N153" s="18">
        <f t="shared" si="7"/>
        <v>0.29411764705882354</v>
      </c>
    </row>
    <row r="154" spans="1:14" outlineLevel="2" x14ac:dyDescent="0.3">
      <c r="A154" s="1" t="s">
        <v>161</v>
      </c>
      <c r="B154" s="1" t="s">
        <v>171</v>
      </c>
      <c r="C154" s="14">
        <v>73</v>
      </c>
      <c r="D154" s="14">
        <v>14</v>
      </c>
      <c r="E154" s="14">
        <v>155</v>
      </c>
      <c r="F154" s="15">
        <f t="shared" si="8"/>
        <v>0.56129032258064515</v>
      </c>
      <c r="G154" s="14">
        <v>100</v>
      </c>
      <c r="H154" s="14">
        <v>14</v>
      </c>
      <c r="I154" s="14">
        <v>151</v>
      </c>
      <c r="J154" s="18">
        <f t="shared" si="6"/>
        <v>0.75496688741721851</v>
      </c>
      <c r="K154" s="14">
        <v>102</v>
      </c>
      <c r="L154" s="14">
        <v>19</v>
      </c>
      <c r="M154" s="14">
        <v>167</v>
      </c>
      <c r="N154" s="18">
        <f t="shared" si="7"/>
        <v>0.72455089820359286</v>
      </c>
    </row>
    <row r="155" spans="1:14" outlineLevel="2" x14ac:dyDescent="0.3">
      <c r="A155" s="1" t="s">
        <v>161</v>
      </c>
      <c r="B155" s="1" t="s">
        <v>172</v>
      </c>
      <c r="C155" s="14">
        <v>236</v>
      </c>
      <c r="D155" s="14">
        <v>45</v>
      </c>
      <c r="E155" s="14">
        <v>403</v>
      </c>
      <c r="F155" s="15">
        <f t="shared" si="8"/>
        <v>0.69727047146401988</v>
      </c>
      <c r="G155" s="14">
        <v>240</v>
      </c>
      <c r="H155" s="14">
        <v>33</v>
      </c>
      <c r="I155" s="14">
        <v>378</v>
      </c>
      <c r="J155" s="18">
        <f t="shared" si="6"/>
        <v>0.72222222222222221</v>
      </c>
      <c r="K155" s="14">
        <v>240</v>
      </c>
      <c r="L155" s="14">
        <v>39</v>
      </c>
      <c r="M155" s="14">
        <v>359</v>
      </c>
      <c r="N155" s="18">
        <f t="shared" si="7"/>
        <v>0.77715877437325909</v>
      </c>
    </row>
    <row r="156" spans="1:14" outlineLevel="2" x14ac:dyDescent="0.3">
      <c r="A156" s="1" t="s">
        <v>161</v>
      </c>
      <c r="B156" s="1" t="s">
        <v>173</v>
      </c>
      <c r="C156" s="14">
        <v>50</v>
      </c>
      <c r="D156" s="14">
        <v>16</v>
      </c>
      <c r="E156" s="14">
        <v>365</v>
      </c>
      <c r="F156" s="15">
        <f t="shared" si="8"/>
        <v>0.18082191780821918</v>
      </c>
      <c r="G156" s="14">
        <v>80</v>
      </c>
      <c r="H156" s="14">
        <v>21</v>
      </c>
      <c r="I156" s="14">
        <v>372</v>
      </c>
      <c r="J156" s="18">
        <f t="shared" si="6"/>
        <v>0.271505376344086</v>
      </c>
      <c r="K156" s="14">
        <v>71</v>
      </c>
      <c r="L156" s="14">
        <v>17</v>
      </c>
      <c r="M156" s="14">
        <v>364</v>
      </c>
      <c r="N156" s="18">
        <f t="shared" si="7"/>
        <v>0.24175824175824176</v>
      </c>
    </row>
    <row r="157" spans="1:14" outlineLevel="2" x14ac:dyDescent="0.3">
      <c r="A157" s="1" t="s">
        <v>161</v>
      </c>
      <c r="B157" s="1" t="s">
        <v>174</v>
      </c>
      <c r="C157" s="14">
        <v>197</v>
      </c>
      <c r="D157" s="14">
        <v>31</v>
      </c>
      <c r="E157" s="14">
        <v>438</v>
      </c>
      <c r="F157" s="15">
        <f t="shared" si="8"/>
        <v>0.52054794520547942</v>
      </c>
      <c r="G157" s="14">
        <v>214</v>
      </c>
      <c r="H157" s="14">
        <v>44</v>
      </c>
      <c r="I157" s="14">
        <v>459</v>
      </c>
      <c r="J157" s="18">
        <f t="shared" si="6"/>
        <v>0.56209150326797386</v>
      </c>
      <c r="K157" s="14">
        <v>220</v>
      </c>
      <c r="L157" s="14">
        <v>39</v>
      </c>
      <c r="M157" s="14">
        <v>473</v>
      </c>
      <c r="N157" s="18">
        <f t="shared" si="7"/>
        <v>0.54756871035940802</v>
      </c>
    </row>
    <row r="158" spans="1:14" outlineLevel="2" x14ac:dyDescent="0.3">
      <c r="A158" s="1" t="s">
        <v>161</v>
      </c>
      <c r="B158" s="1" t="s">
        <v>175</v>
      </c>
      <c r="C158" s="14">
        <v>111</v>
      </c>
      <c r="D158" s="14">
        <v>60</v>
      </c>
      <c r="E158" s="14">
        <v>504</v>
      </c>
      <c r="F158" s="15">
        <f t="shared" si="8"/>
        <v>0.3392857142857143</v>
      </c>
      <c r="G158" s="14">
        <v>123</v>
      </c>
      <c r="H158" s="14">
        <v>84</v>
      </c>
      <c r="I158" s="14">
        <v>507</v>
      </c>
      <c r="J158" s="18">
        <f t="shared" si="6"/>
        <v>0.40828402366863903</v>
      </c>
      <c r="K158" s="14">
        <v>164</v>
      </c>
      <c r="L158" s="14">
        <v>88</v>
      </c>
      <c r="M158" s="14">
        <v>551</v>
      </c>
      <c r="N158" s="18">
        <f t="shared" si="7"/>
        <v>0.4573502722323049</v>
      </c>
    </row>
    <row r="159" spans="1:14" outlineLevel="2" x14ac:dyDescent="0.3">
      <c r="A159" s="1" t="s">
        <v>161</v>
      </c>
      <c r="B159" s="1" t="s">
        <v>176</v>
      </c>
      <c r="C159" s="14">
        <v>251</v>
      </c>
      <c r="D159" s="14">
        <v>95</v>
      </c>
      <c r="E159" s="14">
        <v>1192</v>
      </c>
      <c r="F159" s="15">
        <f t="shared" si="8"/>
        <v>0.29026845637583892</v>
      </c>
      <c r="G159" s="14">
        <v>329</v>
      </c>
      <c r="H159" s="14">
        <v>104</v>
      </c>
      <c r="I159" s="14">
        <v>1105</v>
      </c>
      <c r="J159" s="18">
        <f t="shared" si="6"/>
        <v>0.3918552036199095</v>
      </c>
      <c r="K159" s="14">
        <v>308</v>
      </c>
      <c r="L159" s="14">
        <v>98</v>
      </c>
      <c r="M159" s="14">
        <v>1077</v>
      </c>
      <c r="N159" s="18">
        <f t="shared" si="7"/>
        <v>0.37697307335190344</v>
      </c>
    </row>
    <row r="160" spans="1:14" outlineLevel="2" x14ac:dyDescent="0.3">
      <c r="A160" s="1" t="s">
        <v>161</v>
      </c>
      <c r="B160" s="1" t="s">
        <v>177</v>
      </c>
      <c r="C160" s="14">
        <v>102</v>
      </c>
      <c r="D160" s="14">
        <v>52</v>
      </c>
      <c r="E160" s="14">
        <v>360</v>
      </c>
      <c r="F160" s="15">
        <f t="shared" si="8"/>
        <v>0.42777777777777776</v>
      </c>
      <c r="G160" s="14">
        <v>126</v>
      </c>
      <c r="H160" s="14">
        <v>34</v>
      </c>
      <c r="I160" s="14">
        <v>378</v>
      </c>
      <c r="J160" s="18">
        <f t="shared" si="6"/>
        <v>0.42328042328042326</v>
      </c>
      <c r="K160" s="14">
        <v>116</v>
      </c>
      <c r="L160" s="14">
        <v>34</v>
      </c>
      <c r="M160" s="14">
        <v>321</v>
      </c>
      <c r="N160" s="18">
        <f t="shared" si="7"/>
        <v>0.46728971962616822</v>
      </c>
    </row>
    <row r="161" spans="1:14" outlineLevel="2" x14ac:dyDescent="0.3">
      <c r="A161" s="1" t="s">
        <v>161</v>
      </c>
      <c r="B161" s="1" t="s">
        <v>178</v>
      </c>
      <c r="C161" s="14">
        <v>110</v>
      </c>
      <c r="D161" s="14">
        <v>29</v>
      </c>
      <c r="E161" s="14">
        <v>425</v>
      </c>
      <c r="F161" s="15">
        <f t="shared" si="8"/>
        <v>0.32705882352941179</v>
      </c>
      <c r="G161" s="14">
        <v>141</v>
      </c>
      <c r="H161" s="14">
        <v>40</v>
      </c>
      <c r="I161" s="14">
        <v>467</v>
      </c>
      <c r="J161" s="18">
        <f t="shared" si="6"/>
        <v>0.38758029978586722</v>
      </c>
      <c r="K161" s="14">
        <v>153</v>
      </c>
      <c r="L161" s="14">
        <v>39</v>
      </c>
      <c r="M161" s="14">
        <v>466</v>
      </c>
      <c r="N161" s="18">
        <f t="shared" si="7"/>
        <v>0.41201716738197425</v>
      </c>
    </row>
    <row r="162" spans="1:14" outlineLevel="2" x14ac:dyDescent="0.3">
      <c r="A162" s="1" t="s">
        <v>161</v>
      </c>
      <c r="B162" s="1" t="s">
        <v>179</v>
      </c>
      <c r="C162" s="14">
        <v>115</v>
      </c>
      <c r="D162" s="14">
        <v>14</v>
      </c>
      <c r="E162" s="14">
        <v>723</v>
      </c>
      <c r="F162" s="15">
        <f t="shared" si="8"/>
        <v>0.17842323651452283</v>
      </c>
      <c r="G162" s="14">
        <v>134</v>
      </c>
      <c r="H162" s="14">
        <v>29</v>
      </c>
      <c r="I162" s="14">
        <v>729</v>
      </c>
      <c r="J162" s="18">
        <f t="shared" si="6"/>
        <v>0.22359396433470508</v>
      </c>
      <c r="K162" s="14">
        <v>146</v>
      </c>
      <c r="L162" s="14">
        <v>34</v>
      </c>
      <c r="M162" s="14">
        <v>757</v>
      </c>
      <c r="N162" s="18">
        <f t="shared" si="7"/>
        <v>0.23778071334214002</v>
      </c>
    </row>
    <row r="163" spans="1:14" outlineLevel="2" x14ac:dyDescent="0.3">
      <c r="A163" s="1" t="s">
        <v>161</v>
      </c>
      <c r="B163" s="1" t="s">
        <v>180</v>
      </c>
      <c r="C163" s="14">
        <v>125</v>
      </c>
      <c r="D163" s="14">
        <v>35</v>
      </c>
      <c r="E163" s="14">
        <v>651</v>
      </c>
      <c r="F163" s="15">
        <f t="shared" si="8"/>
        <v>0.24577572964669739</v>
      </c>
      <c r="G163" s="14">
        <v>187</v>
      </c>
      <c r="H163" s="14">
        <v>53</v>
      </c>
      <c r="I163" s="14">
        <v>678</v>
      </c>
      <c r="J163" s="18">
        <f t="shared" si="6"/>
        <v>0.35398230088495575</v>
      </c>
      <c r="K163" s="14">
        <v>180</v>
      </c>
      <c r="L163" s="14">
        <v>44</v>
      </c>
      <c r="M163" s="14">
        <v>656</v>
      </c>
      <c r="N163" s="18">
        <f t="shared" si="7"/>
        <v>0.34146341463414637</v>
      </c>
    </row>
    <row r="164" spans="1:14" outlineLevel="2" x14ac:dyDescent="0.3">
      <c r="A164" s="1" t="s">
        <v>161</v>
      </c>
      <c r="B164" s="1" t="s">
        <v>181</v>
      </c>
      <c r="C164" s="14">
        <v>82</v>
      </c>
      <c r="D164" s="14">
        <v>18</v>
      </c>
      <c r="E164" s="14">
        <v>491</v>
      </c>
      <c r="F164" s="15">
        <f t="shared" si="8"/>
        <v>0.20366598778004075</v>
      </c>
      <c r="G164" s="14">
        <v>111</v>
      </c>
      <c r="H164" s="14">
        <v>15</v>
      </c>
      <c r="I164" s="14">
        <v>476</v>
      </c>
      <c r="J164" s="18">
        <f t="shared" si="6"/>
        <v>0.26470588235294118</v>
      </c>
      <c r="K164" s="14">
        <v>97</v>
      </c>
      <c r="L164" s="14">
        <v>13</v>
      </c>
      <c r="M164" s="14">
        <v>484</v>
      </c>
      <c r="N164" s="18">
        <f t="shared" si="7"/>
        <v>0.22727272727272727</v>
      </c>
    </row>
    <row r="165" spans="1:14" outlineLevel="2" x14ac:dyDescent="0.3">
      <c r="A165" s="1" t="s">
        <v>161</v>
      </c>
      <c r="B165" s="1" t="s">
        <v>182</v>
      </c>
      <c r="C165" s="14">
        <v>70</v>
      </c>
      <c r="D165" s="14">
        <v>12</v>
      </c>
      <c r="E165" s="14">
        <v>313</v>
      </c>
      <c r="F165" s="15">
        <f t="shared" si="8"/>
        <v>0.26198083067092653</v>
      </c>
      <c r="G165" s="14">
        <v>85</v>
      </c>
      <c r="H165" s="14">
        <v>19</v>
      </c>
      <c r="I165" s="14">
        <v>326</v>
      </c>
      <c r="J165" s="18">
        <f t="shared" si="6"/>
        <v>0.31901840490797545</v>
      </c>
      <c r="K165" s="14">
        <v>81</v>
      </c>
      <c r="L165" s="14">
        <v>20</v>
      </c>
      <c r="M165" s="14">
        <v>338</v>
      </c>
      <c r="N165" s="18">
        <f t="shared" si="7"/>
        <v>0.29881656804733731</v>
      </c>
    </row>
    <row r="166" spans="1:14" outlineLevel="2" x14ac:dyDescent="0.3">
      <c r="A166" s="1" t="s">
        <v>161</v>
      </c>
      <c r="B166" s="1" t="s">
        <v>183</v>
      </c>
      <c r="C166" s="14">
        <v>134</v>
      </c>
      <c r="D166" s="14">
        <v>28</v>
      </c>
      <c r="E166" s="14">
        <v>396</v>
      </c>
      <c r="F166" s="15">
        <f t="shared" si="8"/>
        <v>0.40909090909090912</v>
      </c>
      <c r="G166" s="14">
        <v>172</v>
      </c>
      <c r="H166" s="14">
        <v>31</v>
      </c>
      <c r="I166" s="14">
        <v>394</v>
      </c>
      <c r="J166" s="18">
        <f t="shared" si="6"/>
        <v>0.51522842639593913</v>
      </c>
      <c r="K166" s="14">
        <v>156</v>
      </c>
      <c r="L166" s="14">
        <v>30</v>
      </c>
      <c r="M166" s="14">
        <v>386</v>
      </c>
      <c r="N166" s="18">
        <f t="shared" si="7"/>
        <v>0.48186528497409326</v>
      </c>
    </row>
    <row r="167" spans="1:14" outlineLevel="2" x14ac:dyDescent="0.3">
      <c r="A167" s="1" t="s">
        <v>161</v>
      </c>
      <c r="B167" s="1" t="s">
        <v>184</v>
      </c>
      <c r="C167" s="14">
        <v>26</v>
      </c>
      <c r="D167" s="14">
        <v>7</v>
      </c>
      <c r="E167" s="14">
        <v>83</v>
      </c>
      <c r="F167" s="15">
        <f t="shared" si="8"/>
        <v>0.39759036144578314</v>
      </c>
      <c r="G167" s="14">
        <v>40</v>
      </c>
      <c r="H167" s="14">
        <v>4</v>
      </c>
      <c r="I167" s="14">
        <v>83</v>
      </c>
      <c r="J167" s="18">
        <f t="shared" si="6"/>
        <v>0.53012048192771088</v>
      </c>
      <c r="K167" s="14">
        <v>40</v>
      </c>
      <c r="L167" s="14">
        <v>3</v>
      </c>
      <c r="M167" s="14">
        <v>77</v>
      </c>
      <c r="N167" s="18">
        <f t="shared" si="7"/>
        <v>0.55844155844155841</v>
      </c>
    </row>
    <row r="168" spans="1:14" outlineLevel="2" x14ac:dyDescent="0.3">
      <c r="A168" s="1" t="s">
        <v>161</v>
      </c>
      <c r="B168" s="1" t="s">
        <v>185</v>
      </c>
      <c r="C168" s="14">
        <v>25</v>
      </c>
      <c r="D168" s="14">
        <v>3</v>
      </c>
      <c r="E168" s="14">
        <v>135</v>
      </c>
      <c r="F168" s="15">
        <f t="shared" si="8"/>
        <v>0.2074074074074074</v>
      </c>
      <c r="G168" s="14">
        <v>41</v>
      </c>
      <c r="H168" s="14">
        <v>6</v>
      </c>
      <c r="I168" s="14">
        <v>105</v>
      </c>
      <c r="J168" s="18">
        <f t="shared" si="6"/>
        <v>0.44761904761904764</v>
      </c>
      <c r="K168" s="14">
        <v>51</v>
      </c>
      <c r="L168" s="14">
        <v>14</v>
      </c>
      <c r="M168" s="14">
        <v>95</v>
      </c>
      <c r="N168" s="18">
        <f t="shared" si="7"/>
        <v>0.68421052631578949</v>
      </c>
    </row>
    <row r="169" spans="1:14" outlineLevel="2" x14ac:dyDescent="0.3">
      <c r="A169" s="1" t="s">
        <v>161</v>
      </c>
      <c r="B169" s="1" t="s">
        <v>186</v>
      </c>
      <c r="C169" s="14">
        <v>103</v>
      </c>
      <c r="D169" s="14">
        <v>57</v>
      </c>
      <c r="E169" s="14">
        <v>501</v>
      </c>
      <c r="F169" s="15">
        <f t="shared" si="8"/>
        <v>0.31936127744510978</v>
      </c>
      <c r="G169" s="14">
        <v>144</v>
      </c>
      <c r="H169" s="14">
        <v>60</v>
      </c>
      <c r="I169" s="14">
        <v>513</v>
      </c>
      <c r="J169" s="18">
        <f t="shared" si="6"/>
        <v>0.39766081871345027</v>
      </c>
      <c r="K169" s="14">
        <v>132</v>
      </c>
      <c r="L169" s="14">
        <v>49</v>
      </c>
      <c r="M169" s="14">
        <v>472</v>
      </c>
      <c r="N169" s="18">
        <f t="shared" si="7"/>
        <v>0.38347457627118642</v>
      </c>
    </row>
    <row r="170" spans="1:14" outlineLevel="2" x14ac:dyDescent="0.3">
      <c r="A170" s="1" t="s">
        <v>161</v>
      </c>
      <c r="B170" s="1" t="s">
        <v>187</v>
      </c>
      <c r="C170" s="14">
        <v>158</v>
      </c>
      <c r="D170" s="14">
        <v>34</v>
      </c>
      <c r="E170" s="14">
        <v>524</v>
      </c>
      <c r="F170" s="15">
        <f t="shared" si="8"/>
        <v>0.36641221374045801</v>
      </c>
      <c r="G170" s="14">
        <v>206</v>
      </c>
      <c r="H170" s="14">
        <v>30</v>
      </c>
      <c r="I170" s="14">
        <v>558</v>
      </c>
      <c r="J170" s="18">
        <f t="shared" si="6"/>
        <v>0.42293906810035842</v>
      </c>
      <c r="K170" s="14">
        <v>161</v>
      </c>
      <c r="L170" s="14">
        <v>39</v>
      </c>
      <c r="M170" s="14">
        <v>521</v>
      </c>
      <c r="N170" s="18">
        <f t="shared" si="7"/>
        <v>0.38387715930902111</v>
      </c>
    </row>
    <row r="171" spans="1:14" outlineLevel="2" x14ac:dyDescent="0.3">
      <c r="A171" s="1" t="s">
        <v>161</v>
      </c>
      <c r="B171" s="1" t="s">
        <v>188</v>
      </c>
      <c r="C171" s="14">
        <v>22</v>
      </c>
      <c r="D171" s="14">
        <v>8</v>
      </c>
      <c r="E171" s="14">
        <v>90</v>
      </c>
      <c r="F171" s="15">
        <f t="shared" si="8"/>
        <v>0.33333333333333331</v>
      </c>
      <c r="G171" s="14">
        <v>31</v>
      </c>
      <c r="H171" s="14">
        <v>10</v>
      </c>
      <c r="I171" s="14">
        <v>90</v>
      </c>
      <c r="J171" s="18">
        <f t="shared" si="6"/>
        <v>0.45555555555555555</v>
      </c>
      <c r="K171" s="14">
        <v>32</v>
      </c>
      <c r="L171" s="14">
        <v>12</v>
      </c>
      <c r="M171" s="14">
        <v>99</v>
      </c>
      <c r="N171" s="18">
        <f t="shared" si="7"/>
        <v>0.44444444444444442</v>
      </c>
    </row>
    <row r="172" spans="1:14" outlineLevel="2" x14ac:dyDescent="0.3">
      <c r="A172" s="1" t="s">
        <v>161</v>
      </c>
      <c r="B172" s="1" t="s">
        <v>189</v>
      </c>
      <c r="C172" s="14">
        <v>145</v>
      </c>
      <c r="D172" s="14">
        <v>37</v>
      </c>
      <c r="E172" s="14">
        <v>526</v>
      </c>
      <c r="F172" s="15">
        <f t="shared" si="8"/>
        <v>0.34600760456273766</v>
      </c>
      <c r="G172" s="14">
        <v>165</v>
      </c>
      <c r="H172" s="14">
        <v>33</v>
      </c>
      <c r="I172" s="14">
        <v>532</v>
      </c>
      <c r="J172" s="18">
        <f t="shared" si="6"/>
        <v>0.37218045112781956</v>
      </c>
      <c r="K172" s="14">
        <v>162</v>
      </c>
      <c r="L172" s="14">
        <v>46</v>
      </c>
      <c r="M172" s="14">
        <v>507</v>
      </c>
      <c r="N172" s="18">
        <f t="shared" si="7"/>
        <v>0.41025641025641024</v>
      </c>
    </row>
    <row r="173" spans="1:14" outlineLevel="2" x14ac:dyDescent="0.3">
      <c r="A173" s="1" t="s">
        <v>161</v>
      </c>
      <c r="B173" s="1" t="s">
        <v>190</v>
      </c>
      <c r="C173" s="14">
        <v>98</v>
      </c>
      <c r="D173" s="14">
        <v>18</v>
      </c>
      <c r="E173" s="14">
        <v>541</v>
      </c>
      <c r="F173" s="15">
        <f t="shared" si="8"/>
        <v>0.2144177449168207</v>
      </c>
      <c r="G173" s="14">
        <v>96</v>
      </c>
      <c r="H173" s="14">
        <v>22</v>
      </c>
      <c r="I173" s="14">
        <v>487</v>
      </c>
      <c r="J173" s="18">
        <f t="shared" si="6"/>
        <v>0.24229979466119098</v>
      </c>
      <c r="K173" s="14">
        <v>86</v>
      </c>
      <c r="L173" s="14">
        <v>20</v>
      </c>
      <c r="M173" s="14">
        <v>479</v>
      </c>
      <c r="N173" s="18">
        <f t="shared" si="7"/>
        <v>0.22129436325678498</v>
      </c>
    </row>
    <row r="174" spans="1:14" outlineLevel="2" x14ac:dyDescent="0.3">
      <c r="A174" s="1" t="s">
        <v>161</v>
      </c>
      <c r="B174" s="1" t="s">
        <v>191</v>
      </c>
      <c r="C174" s="14">
        <v>124</v>
      </c>
      <c r="D174" s="14">
        <v>25</v>
      </c>
      <c r="E174" s="14">
        <v>1038</v>
      </c>
      <c r="F174" s="15">
        <f t="shared" si="8"/>
        <v>0.14354527938342967</v>
      </c>
      <c r="G174" s="14">
        <v>219</v>
      </c>
      <c r="H174" s="14">
        <v>39</v>
      </c>
      <c r="I174" s="14">
        <v>1019</v>
      </c>
      <c r="J174" s="18">
        <f t="shared" si="6"/>
        <v>0.25318940137389595</v>
      </c>
      <c r="K174" s="14">
        <v>174</v>
      </c>
      <c r="L174" s="14">
        <v>48</v>
      </c>
      <c r="M174" s="14">
        <v>971</v>
      </c>
      <c r="N174" s="18">
        <f t="shared" si="7"/>
        <v>0.22863027806385169</v>
      </c>
    </row>
    <row r="175" spans="1:14" outlineLevel="2" x14ac:dyDescent="0.3">
      <c r="A175" s="1" t="s">
        <v>161</v>
      </c>
      <c r="B175" s="1" t="s">
        <v>192</v>
      </c>
      <c r="C175" s="14">
        <v>100</v>
      </c>
      <c r="D175" s="14">
        <v>35</v>
      </c>
      <c r="E175" s="14">
        <v>441</v>
      </c>
      <c r="F175" s="15">
        <f t="shared" si="8"/>
        <v>0.30612244897959184</v>
      </c>
      <c r="G175" s="14">
        <v>120</v>
      </c>
      <c r="H175" s="14">
        <v>37</v>
      </c>
      <c r="I175" s="14">
        <v>445</v>
      </c>
      <c r="J175" s="18">
        <f t="shared" si="6"/>
        <v>0.35280898876404493</v>
      </c>
      <c r="K175" s="14">
        <v>112</v>
      </c>
      <c r="L175" s="14">
        <v>20</v>
      </c>
      <c r="M175" s="14">
        <v>440</v>
      </c>
      <c r="N175" s="18">
        <f t="shared" si="7"/>
        <v>0.3</v>
      </c>
    </row>
    <row r="176" spans="1:14" outlineLevel="1" x14ac:dyDescent="0.3">
      <c r="A176" s="11" t="s">
        <v>193</v>
      </c>
      <c r="B176" s="12"/>
      <c r="C176" s="13">
        <f>SUBTOTAL(9,C177:C179)</f>
        <v>140</v>
      </c>
      <c r="D176" s="13">
        <f>SUBTOTAL(9,D177:D179)</f>
        <v>17</v>
      </c>
      <c r="E176" s="13">
        <f>SUBTOTAL(9,E177:E179)</f>
        <v>314</v>
      </c>
      <c r="F176" s="10">
        <f t="shared" ref="F176:F231" si="9">(C176+D176)/E176</f>
        <v>0.5</v>
      </c>
      <c r="G176" s="13">
        <f>SUBTOTAL(9,G177:G179)</f>
        <v>142</v>
      </c>
      <c r="H176" s="13">
        <f>SUBTOTAL(9,H177:H179)</f>
        <v>20</v>
      </c>
      <c r="I176" s="13">
        <f>SUBTOTAL(9,I177:I179)</f>
        <v>332</v>
      </c>
      <c r="J176" s="10">
        <f t="shared" ref="J176:J229" si="10">(G176+H176)/I176</f>
        <v>0.48795180722891568</v>
      </c>
      <c r="K176" s="13">
        <f>SUBTOTAL(9,K177:K179)</f>
        <v>153</v>
      </c>
      <c r="L176" s="13">
        <f>SUBTOTAL(9,L177:L179)</f>
        <v>19</v>
      </c>
      <c r="M176" s="13">
        <f>SUBTOTAL(9,M177:M179)</f>
        <v>309</v>
      </c>
      <c r="N176" s="10">
        <f t="shared" ref="N176:N229" si="11">(K176+L176)/M176</f>
        <v>0.55663430420711979</v>
      </c>
    </row>
    <row r="177" spans="1:14" outlineLevel="2" x14ac:dyDescent="0.3">
      <c r="A177" s="1" t="s">
        <v>194</v>
      </c>
      <c r="B177" s="1" t="s">
        <v>195</v>
      </c>
      <c r="C177" s="14">
        <v>99</v>
      </c>
      <c r="D177" s="14">
        <v>13</v>
      </c>
      <c r="E177" s="14">
        <v>198</v>
      </c>
      <c r="F177" s="15">
        <f t="shared" si="9"/>
        <v>0.56565656565656564</v>
      </c>
      <c r="G177" s="14">
        <v>108</v>
      </c>
      <c r="H177" s="14">
        <v>15</v>
      </c>
      <c r="I177" s="14">
        <v>219</v>
      </c>
      <c r="J177" s="18">
        <f t="shared" si="10"/>
        <v>0.56164383561643838</v>
      </c>
      <c r="K177" s="14">
        <v>115</v>
      </c>
      <c r="L177" s="14">
        <v>18</v>
      </c>
      <c r="M177" s="14">
        <v>220</v>
      </c>
      <c r="N177" s="18">
        <f t="shared" si="11"/>
        <v>0.6045454545454545</v>
      </c>
    </row>
    <row r="178" spans="1:14" outlineLevel="2" x14ac:dyDescent="0.3">
      <c r="A178" s="1" t="s">
        <v>194</v>
      </c>
      <c r="B178" s="1" t="s">
        <v>196</v>
      </c>
      <c r="C178" s="14">
        <v>20</v>
      </c>
      <c r="D178" s="14">
        <v>4</v>
      </c>
      <c r="E178" s="14">
        <v>64</v>
      </c>
      <c r="F178" s="15">
        <f t="shared" si="9"/>
        <v>0.375</v>
      </c>
      <c r="G178" s="14">
        <v>13</v>
      </c>
      <c r="H178" s="14">
        <v>3</v>
      </c>
      <c r="I178" s="14">
        <v>56</v>
      </c>
      <c r="J178" s="18">
        <f t="shared" si="10"/>
        <v>0.2857142857142857</v>
      </c>
      <c r="K178" s="14">
        <v>12</v>
      </c>
      <c r="L178" s="14">
        <v>1</v>
      </c>
      <c r="M178" s="14">
        <v>43</v>
      </c>
      <c r="N178" s="18">
        <f t="shared" si="11"/>
        <v>0.30232558139534882</v>
      </c>
    </row>
    <row r="179" spans="1:14" outlineLevel="2" x14ac:dyDescent="0.3">
      <c r="A179" s="1" t="s">
        <v>194</v>
      </c>
      <c r="B179" s="1" t="s">
        <v>197</v>
      </c>
      <c r="C179" s="14">
        <v>21</v>
      </c>
      <c r="D179" s="14">
        <v>0</v>
      </c>
      <c r="E179" s="14">
        <v>52</v>
      </c>
      <c r="F179" s="15">
        <f t="shared" si="9"/>
        <v>0.40384615384615385</v>
      </c>
      <c r="G179" s="14">
        <v>21</v>
      </c>
      <c r="H179" s="14">
        <v>2</v>
      </c>
      <c r="I179" s="14">
        <v>57</v>
      </c>
      <c r="J179" s="18">
        <f t="shared" si="10"/>
        <v>0.40350877192982454</v>
      </c>
      <c r="K179" s="14">
        <v>26</v>
      </c>
      <c r="L179" s="14">
        <v>0</v>
      </c>
      <c r="M179" s="14">
        <v>46</v>
      </c>
      <c r="N179" s="18">
        <f t="shared" si="11"/>
        <v>0.56521739130434778</v>
      </c>
    </row>
    <row r="180" spans="1:14" outlineLevel="1" x14ac:dyDescent="0.3">
      <c r="A180" s="11" t="s">
        <v>198</v>
      </c>
      <c r="B180" s="12"/>
      <c r="C180" s="13">
        <f>SUBTOTAL(9,C181:C182)</f>
        <v>124</v>
      </c>
      <c r="D180" s="13">
        <f>SUBTOTAL(9,D181:D182)</f>
        <v>29</v>
      </c>
      <c r="E180" s="13">
        <f>SUBTOTAL(9,E181:E182)</f>
        <v>318</v>
      </c>
      <c r="F180" s="10">
        <f t="shared" si="9"/>
        <v>0.48113207547169812</v>
      </c>
      <c r="G180" s="13">
        <f>SUBTOTAL(9,G181:G182)</f>
        <v>101</v>
      </c>
      <c r="H180" s="13">
        <f>SUBTOTAL(9,H181:H182)</f>
        <v>29</v>
      </c>
      <c r="I180" s="13">
        <f>SUBTOTAL(9,I181:I182)</f>
        <v>289</v>
      </c>
      <c r="J180" s="10">
        <f t="shared" si="10"/>
        <v>0.44982698961937717</v>
      </c>
      <c r="K180" s="13">
        <f>SUBTOTAL(9,K181:K182)</f>
        <v>114</v>
      </c>
      <c r="L180" s="13">
        <f>SUBTOTAL(9,L181:L182)</f>
        <v>12</v>
      </c>
      <c r="M180" s="13">
        <f>SUBTOTAL(9,M181:M182)</f>
        <v>263</v>
      </c>
      <c r="N180" s="10">
        <f t="shared" si="11"/>
        <v>0.47908745247148288</v>
      </c>
    </row>
    <row r="181" spans="1:14" outlineLevel="2" x14ac:dyDescent="0.3">
      <c r="A181" s="1" t="s">
        <v>199</v>
      </c>
      <c r="B181" s="1" t="s">
        <v>200</v>
      </c>
      <c r="C181" s="14">
        <v>119</v>
      </c>
      <c r="D181" s="14">
        <v>26</v>
      </c>
      <c r="E181" s="14">
        <v>304</v>
      </c>
      <c r="F181" s="15">
        <f t="shared" si="9"/>
        <v>0.47697368421052633</v>
      </c>
      <c r="G181" s="14">
        <v>95</v>
      </c>
      <c r="H181" s="14">
        <v>28</v>
      </c>
      <c r="I181" s="14">
        <v>279</v>
      </c>
      <c r="J181" s="18">
        <f t="shared" si="10"/>
        <v>0.44086021505376344</v>
      </c>
      <c r="K181" s="14">
        <v>111</v>
      </c>
      <c r="L181" s="14">
        <v>11</v>
      </c>
      <c r="M181" s="14">
        <v>254</v>
      </c>
      <c r="N181" s="18">
        <f t="shared" si="11"/>
        <v>0.48031496062992124</v>
      </c>
    </row>
    <row r="182" spans="1:14" outlineLevel="2" x14ac:dyDescent="0.3">
      <c r="A182" s="1" t="s">
        <v>199</v>
      </c>
      <c r="B182" s="1" t="s">
        <v>201</v>
      </c>
      <c r="C182" s="14">
        <v>5</v>
      </c>
      <c r="D182" s="14">
        <v>3</v>
      </c>
      <c r="E182" s="14">
        <v>14</v>
      </c>
      <c r="F182" s="15">
        <f t="shared" si="9"/>
        <v>0.5714285714285714</v>
      </c>
      <c r="G182" s="14">
        <v>6</v>
      </c>
      <c r="H182" s="14">
        <v>1</v>
      </c>
      <c r="I182" s="14">
        <v>10</v>
      </c>
      <c r="J182" s="18">
        <f t="shared" si="10"/>
        <v>0.7</v>
      </c>
      <c r="K182" s="14">
        <v>3</v>
      </c>
      <c r="L182" s="14">
        <v>1</v>
      </c>
      <c r="M182" s="14">
        <v>9</v>
      </c>
      <c r="N182" s="18">
        <f t="shared" si="11"/>
        <v>0.44444444444444442</v>
      </c>
    </row>
    <row r="183" spans="1:14" outlineLevel="1" x14ac:dyDescent="0.3">
      <c r="A183" s="11" t="s">
        <v>202</v>
      </c>
      <c r="B183" s="12"/>
      <c r="C183" s="13">
        <f>SUBTOTAL(9,C184:C184)</f>
        <v>83</v>
      </c>
      <c r="D183" s="13">
        <f>SUBTOTAL(9,D184:D184)</f>
        <v>5</v>
      </c>
      <c r="E183" s="13">
        <f>SUBTOTAL(9,E184:E184)</f>
        <v>117</v>
      </c>
      <c r="F183" s="10">
        <f t="shared" si="9"/>
        <v>0.75213675213675213</v>
      </c>
      <c r="G183" s="13">
        <f>SUBTOTAL(9,G184:G184)</f>
        <v>79</v>
      </c>
      <c r="H183" s="13">
        <f>SUBTOTAL(9,H184:H184)</f>
        <v>8</v>
      </c>
      <c r="I183" s="13">
        <f>SUBTOTAL(9,I184:I184)</f>
        <v>114</v>
      </c>
      <c r="J183" s="10">
        <f t="shared" si="10"/>
        <v>0.76315789473684215</v>
      </c>
      <c r="K183" s="13">
        <f>SUBTOTAL(9,K184:K184)</f>
        <v>72</v>
      </c>
      <c r="L183" s="13">
        <f>SUBTOTAL(9,L184:L184)</f>
        <v>9</v>
      </c>
      <c r="M183" s="13">
        <f>SUBTOTAL(9,M184:M184)</f>
        <v>107</v>
      </c>
      <c r="N183" s="10">
        <f t="shared" si="11"/>
        <v>0.7570093457943925</v>
      </c>
    </row>
    <row r="184" spans="1:14" outlineLevel="2" x14ac:dyDescent="0.3">
      <c r="A184" s="1" t="s">
        <v>203</v>
      </c>
      <c r="B184" s="1" t="s">
        <v>204</v>
      </c>
      <c r="C184" s="14">
        <v>83</v>
      </c>
      <c r="D184" s="14">
        <v>5</v>
      </c>
      <c r="E184" s="14">
        <v>117</v>
      </c>
      <c r="F184" s="15">
        <f t="shared" si="9"/>
        <v>0.75213675213675213</v>
      </c>
      <c r="G184" s="14">
        <v>79</v>
      </c>
      <c r="H184" s="14">
        <v>8</v>
      </c>
      <c r="I184" s="14">
        <v>114</v>
      </c>
      <c r="J184" s="18">
        <f t="shared" si="10"/>
        <v>0.76315789473684215</v>
      </c>
      <c r="K184" s="14">
        <v>72</v>
      </c>
      <c r="L184" s="14">
        <v>9</v>
      </c>
      <c r="M184" s="14">
        <v>107</v>
      </c>
      <c r="N184" s="18">
        <f t="shared" si="11"/>
        <v>0.7570093457943925</v>
      </c>
    </row>
    <row r="185" spans="1:14" outlineLevel="1" x14ac:dyDescent="0.3">
      <c r="A185" s="11" t="s">
        <v>205</v>
      </c>
      <c r="B185" s="12"/>
      <c r="C185" s="13">
        <f>SUBTOTAL(9,C186:C186)</f>
        <v>38</v>
      </c>
      <c r="D185" s="13">
        <f>SUBTOTAL(9,D186:D186)</f>
        <v>1</v>
      </c>
      <c r="E185" s="13">
        <f>SUBTOTAL(9,E186:E186)</f>
        <v>46</v>
      </c>
      <c r="F185" s="10">
        <f t="shared" si="9"/>
        <v>0.84782608695652173</v>
      </c>
      <c r="G185" s="13">
        <v>45</v>
      </c>
      <c r="H185" s="13">
        <v>1</v>
      </c>
      <c r="I185" s="13">
        <v>55</v>
      </c>
      <c r="J185" s="10">
        <f t="shared" si="10"/>
        <v>0.83636363636363631</v>
      </c>
      <c r="K185" s="13">
        <f>SUBTOTAL(9,K186:K186)</f>
        <v>49</v>
      </c>
      <c r="L185" s="13">
        <f>SUBTOTAL(9,L186:L186)</f>
        <v>7</v>
      </c>
      <c r="M185" s="13">
        <f>SUBTOTAL(9,M186:M186)</f>
        <v>68</v>
      </c>
      <c r="N185" s="10">
        <f t="shared" si="11"/>
        <v>0.82352941176470584</v>
      </c>
    </row>
    <row r="186" spans="1:14" outlineLevel="2" x14ac:dyDescent="0.3">
      <c r="A186" s="1" t="s">
        <v>206</v>
      </c>
      <c r="B186" s="1" t="s">
        <v>207</v>
      </c>
      <c r="C186" s="14">
        <v>38</v>
      </c>
      <c r="D186" s="14">
        <v>1</v>
      </c>
      <c r="E186" s="14">
        <v>46</v>
      </c>
      <c r="F186" s="15">
        <f t="shared" si="9"/>
        <v>0.84782608695652173</v>
      </c>
      <c r="G186" s="14">
        <v>45</v>
      </c>
      <c r="H186" s="14">
        <v>1</v>
      </c>
      <c r="I186" s="14">
        <v>55</v>
      </c>
      <c r="J186" s="18">
        <f t="shared" si="10"/>
        <v>0.83636363636363631</v>
      </c>
      <c r="K186" s="14">
        <v>49</v>
      </c>
      <c r="L186" s="14">
        <v>7</v>
      </c>
      <c r="M186" s="14">
        <v>68</v>
      </c>
      <c r="N186" s="18">
        <f t="shared" si="11"/>
        <v>0.82352941176470584</v>
      </c>
    </row>
    <row r="187" spans="1:14" outlineLevel="1" x14ac:dyDescent="0.3">
      <c r="A187" s="11" t="s">
        <v>208</v>
      </c>
      <c r="B187" s="12"/>
      <c r="C187" s="13">
        <f>SUBTOTAL(9,C188:C194)</f>
        <v>117</v>
      </c>
      <c r="D187" s="13">
        <f>SUBTOTAL(9,D188:D194)</f>
        <v>8</v>
      </c>
      <c r="E187" s="13">
        <f>SUBTOTAL(9,E188:E194)</f>
        <v>201</v>
      </c>
      <c r="F187" s="10">
        <f t="shared" si="9"/>
        <v>0.62189054726368154</v>
      </c>
      <c r="G187" s="13">
        <f>SUBTOTAL(9,G188:G194)</f>
        <v>113</v>
      </c>
      <c r="H187" s="13">
        <f>SUBTOTAL(9,H188:H194)</f>
        <v>9</v>
      </c>
      <c r="I187" s="13">
        <f>SUBTOTAL(9,I188:I194)</f>
        <v>165</v>
      </c>
      <c r="J187" s="10">
        <f t="shared" si="10"/>
        <v>0.73939393939393938</v>
      </c>
      <c r="K187" s="13">
        <f>SUBTOTAL(9,K188:K194)</f>
        <v>125</v>
      </c>
      <c r="L187" s="13">
        <f>SUBTOTAL(9,L188:L194)</f>
        <v>13</v>
      </c>
      <c r="M187" s="13">
        <f>SUBTOTAL(9,M188:M194)</f>
        <v>206</v>
      </c>
      <c r="N187" s="10">
        <f t="shared" si="11"/>
        <v>0.66990291262135926</v>
      </c>
    </row>
    <row r="188" spans="1:14" outlineLevel="2" x14ac:dyDescent="0.3">
      <c r="A188" s="1" t="s">
        <v>209</v>
      </c>
      <c r="B188" s="1" t="s">
        <v>210</v>
      </c>
      <c r="C188" s="14">
        <v>13</v>
      </c>
      <c r="D188" s="14">
        <v>0</v>
      </c>
      <c r="E188" s="14">
        <v>20</v>
      </c>
      <c r="F188" s="15">
        <f t="shared" si="9"/>
        <v>0.65</v>
      </c>
      <c r="G188" s="14"/>
      <c r="H188" s="14"/>
      <c r="I188" s="14"/>
      <c r="J188" s="18"/>
      <c r="K188" s="14">
        <v>15</v>
      </c>
      <c r="L188" s="14">
        <v>1</v>
      </c>
      <c r="M188" s="14">
        <v>19</v>
      </c>
      <c r="N188" s="18">
        <f t="shared" si="11"/>
        <v>0.84210526315789469</v>
      </c>
    </row>
    <row r="189" spans="1:14" outlineLevel="2" x14ac:dyDescent="0.3">
      <c r="A189" s="1" t="s">
        <v>209</v>
      </c>
      <c r="B189" s="1" t="s">
        <v>211</v>
      </c>
      <c r="C189" s="14">
        <v>35</v>
      </c>
      <c r="D189" s="14">
        <v>1</v>
      </c>
      <c r="E189" s="14">
        <v>44</v>
      </c>
      <c r="F189" s="15">
        <f t="shared" si="9"/>
        <v>0.81818181818181823</v>
      </c>
      <c r="G189" s="14">
        <v>28</v>
      </c>
      <c r="H189" s="14">
        <v>3</v>
      </c>
      <c r="I189" s="14">
        <v>38</v>
      </c>
      <c r="J189" s="18">
        <f t="shared" si="10"/>
        <v>0.81578947368421051</v>
      </c>
      <c r="K189" s="14">
        <v>24</v>
      </c>
      <c r="L189" s="14">
        <v>2</v>
      </c>
      <c r="M189" s="14">
        <v>34</v>
      </c>
      <c r="N189" s="18">
        <f t="shared" si="11"/>
        <v>0.76470588235294112</v>
      </c>
    </row>
    <row r="190" spans="1:14" outlineLevel="2" x14ac:dyDescent="0.3">
      <c r="A190" s="1" t="s">
        <v>209</v>
      </c>
      <c r="B190" s="1" t="s">
        <v>212</v>
      </c>
      <c r="C190" s="14">
        <v>22</v>
      </c>
      <c r="D190" s="14">
        <v>5</v>
      </c>
      <c r="E190" s="14">
        <v>46</v>
      </c>
      <c r="F190" s="15">
        <f t="shared" si="9"/>
        <v>0.58695652173913049</v>
      </c>
      <c r="G190" s="14">
        <v>36</v>
      </c>
      <c r="H190" s="14">
        <v>4</v>
      </c>
      <c r="I190" s="14">
        <v>45</v>
      </c>
      <c r="J190" s="18">
        <f t="shared" si="10"/>
        <v>0.88888888888888884</v>
      </c>
      <c r="K190" s="14">
        <v>30</v>
      </c>
      <c r="L190" s="14">
        <v>4</v>
      </c>
      <c r="M190" s="14">
        <v>52</v>
      </c>
      <c r="N190" s="18">
        <f t="shared" si="11"/>
        <v>0.65384615384615385</v>
      </c>
    </row>
    <row r="191" spans="1:14" outlineLevel="2" x14ac:dyDescent="0.3">
      <c r="A191" s="1" t="s">
        <v>209</v>
      </c>
      <c r="B191" s="1" t="s">
        <v>213</v>
      </c>
      <c r="C191" s="14">
        <v>8</v>
      </c>
      <c r="D191" s="14">
        <v>0</v>
      </c>
      <c r="E191" s="14">
        <v>12</v>
      </c>
      <c r="F191" s="15">
        <f t="shared" si="9"/>
        <v>0.66666666666666663</v>
      </c>
      <c r="G191" s="14">
        <v>11</v>
      </c>
      <c r="H191" s="14">
        <v>0</v>
      </c>
      <c r="I191" s="14">
        <v>13</v>
      </c>
      <c r="J191" s="18">
        <f t="shared" si="10"/>
        <v>0.84615384615384615</v>
      </c>
      <c r="K191" s="14">
        <v>12</v>
      </c>
      <c r="L191" s="14">
        <v>0</v>
      </c>
      <c r="M191" s="14">
        <v>16</v>
      </c>
      <c r="N191" s="18">
        <f t="shared" si="11"/>
        <v>0.75</v>
      </c>
    </row>
    <row r="192" spans="1:14" outlineLevel="2" x14ac:dyDescent="0.3">
      <c r="A192" s="1" t="s">
        <v>209</v>
      </c>
      <c r="B192" s="1" t="s">
        <v>214</v>
      </c>
      <c r="C192" s="14">
        <v>28</v>
      </c>
      <c r="D192" s="14">
        <v>2</v>
      </c>
      <c r="E192" s="14">
        <v>58</v>
      </c>
      <c r="F192" s="15">
        <f t="shared" si="9"/>
        <v>0.51724137931034486</v>
      </c>
      <c r="G192" s="14">
        <v>25</v>
      </c>
      <c r="H192" s="14">
        <v>2</v>
      </c>
      <c r="I192" s="14">
        <v>49</v>
      </c>
      <c r="J192" s="18">
        <f t="shared" si="10"/>
        <v>0.55102040816326525</v>
      </c>
      <c r="K192" s="14">
        <v>29</v>
      </c>
      <c r="L192" s="14">
        <v>6</v>
      </c>
      <c r="M192" s="14">
        <v>63</v>
      </c>
      <c r="N192" s="18">
        <f t="shared" si="11"/>
        <v>0.55555555555555558</v>
      </c>
    </row>
    <row r="193" spans="1:14" outlineLevel="2" x14ac:dyDescent="0.3">
      <c r="A193" s="1" t="s">
        <v>209</v>
      </c>
      <c r="B193" s="1" t="s">
        <v>215</v>
      </c>
      <c r="C193" s="14">
        <v>2</v>
      </c>
      <c r="D193" s="14">
        <v>0</v>
      </c>
      <c r="E193" s="14">
        <v>10</v>
      </c>
      <c r="F193" s="15">
        <f t="shared" si="9"/>
        <v>0.2</v>
      </c>
      <c r="G193" s="14">
        <v>6</v>
      </c>
      <c r="H193" s="14">
        <v>0</v>
      </c>
      <c r="I193" s="14">
        <v>10</v>
      </c>
      <c r="J193" s="18">
        <f t="shared" si="10"/>
        <v>0.6</v>
      </c>
      <c r="K193" s="14">
        <v>7</v>
      </c>
      <c r="L193" s="14">
        <v>0</v>
      </c>
      <c r="M193" s="14">
        <v>11</v>
      </c>
      <c r="N193" s="18">
        <f t="shared" si="11"/>
        <v>0.63636363636363635</v>
      </c>
    </row>
    <row r="194" spans="1:14" outlineLevel="2" x14ac:dyDescent="0.3">
      <c r="A194" s="1" t="s">
        <v>209</v>
      </c>
      <c r="B194" s="1" t="s">
        <v>216</v>
      </c>
      <c r="C194" s="14">
        <v>9</v>
      </c>
      <c r="D194" s="14">
        <v>0</v>
      </c>
      <c r="E194" s="14">
        <v>11</v>
      </c>
      <c r="F194" s="15">
        <f t="shared" si="9"/>
        <v>0.81818181818181823</v>
      </c>
      <c r="G194" s="14">
        <v>7</v>
      </c>
      <c r="H194" s="14">
        <v>0</v>
      </c>
      <c r="I194" s="14">
        <v>10</v>
      </c>
      <c r="J194" s="18">
        <f t="shared" si="10"/>
        <v>0.7</v>
      </c>
      <c r="K194" s="14">
        <v>8</v>
      </c>
      <c r="L194" s="14">
        <v>0</v>
      </c>
      <c r="M194" s="14">
        <v>11</v>
      </c>
      <c r="N194" s="18">
        <f t="shared" si="11"/>
        <v>0.72727272727272729</v>
      </c>
    </row>
    <row r="195" spans="1:14" outlineLevel="1" x14ac:dyDescent="0.3">
      <c r="A195" s="11" t="s">
        <v>217</v>
      </c>
      <c r="B195" s="12"/>
      <c r="C195" s="13">
        <f>SUBTOTAL(9,C196:C207)</f>
        <v>1186</v>
      </c>
      <c r="D195" s="13">
        <f>SUBTOTAL(9,D196:D207)</f>
        <v>215</v>
      </c>
      <c r="E195" s="13">
        <f>SUBTOTAL(9,E196:E207)</f>
        <v>5123</v>
      </c>
      <c r="F195" s="10">
        <f t="shared" si="9"/>
        <v>0.27347257466328323</v>
      </c>
      <c r="G195" s="13">
        <f>SUBTOTAL(9,G196:G207)</f>
        <v>1242</v>
      </c>
      <c r="H195" s="13">
        <f>SUBTOTAL(9,H196:H207)</f>
        <v>203</v>
      </c>
      <c r="I195" s="13">
        <f>SUBTOTAL(9,I196:I207)</f>
        <v>5248</v>
      </c>
      <c r="J195" s="10">
        <f t="shared" si="10"/>
        <v>0.27534298780487804</v>
      </c>
      <c r="K195" s="13">
        <f>SUBTOTAL(9,K196:K207)</f>
        <v>1187</v>
      </c>
      <c r="L195" s="13">
        <f>SUBTOTAL(9,L196:L207)</f>
        <v>209</v>
      </c>
      <c r="M195" s="13">
        <f>SUBTOTAL(9,M196:M207)</f>
        <v>5107</v>
      </c>
      <c r="N195" s="10">
        <f t="shared" si="11"/>
        <v>0.27335030350499312</v>
      </c>
    </row>
    <row r="196" spans="1:14" outlineLevel="2" x14ac:dyDescent="0.3">
      <c r="A196" s="1" t="s">
        <v>218</v>
      </c>
      <c r="B196" s="1" t="s">
        <v>219</v>
      </c>
      <c r="C196" s="14">
        <v>31</v>
      </c>
      <c r="D196" s="14">
        <v>10</v>
      </c>
      <c r="E196" s="14">
        <v>340</v>
      </c>
      <c r="F196" s="15">
        <f t="shared" si="9"/>
        <v>0.12058823529411765</v>
      </c>
      <c r="G196" s="14">
        <v>39</v>
      </c>
      <c r="H196" s="14">
        <v>4</v>
      </c>
      <c r="I196" s="14">
        <v>335</v>
      </c>
      <c r="J196" s="18">
        <f t="shared" si="10"/>
        <v>0.12835820895522387</v>
      </c>
      <c r="K196" s="14">
        <v>38</v>
      </c>
      <c r="L196" s="14">
        <v>5</v>
      </c>
      <c r="M196" s="14">
        <v>345</v>
      </c>
      <c r="N196" s="18">
        <f t="shared" si="11"/>
        <v>0.1246376811594203</v>
      </c>
    </row>
    <row r="197" spans="1:14" outlineLevel="2" x14ac:dyDescent="0.3">
      <c r="A197" s="1" t="s">
        <v>218</v>
      </c>
      <c r="B197" s="1" t="s">
        <v>220</v>
      </c>
      <c r="C197" s="14">
        <v>119</v>
      </c>
      <c r="D197" s="14">
        <v>22</v>
      </c>
      <c r="E197" s="14">
        <v>532</v>
      </c>
      <c r="F197" s="15">
        <f t="shared" si="9"/>
        <v>0.26503759398496241</v>
      </c>
      <c r="G197" s="14">
        <v>124</v>
      </c>
      <c r="H197" s="14">
        <v>19</v>
      </c>
      <c r="I197" s="14">
        <v>520</v>
      </c>
      <c r="J197" s="18">
        <f t="shared" si="10"/>
        <v>0.27500000000000002</v>
      </c>
      <c r="K197" s="14">
        <v>105</v>
      </c>
      <c r="L197" s="14">
        <v>24</v>
      </c>
      <c r="M197" s="14">
        <v>492</v>
      </c>
      <c r="N197" s="18">
        <f t="shared" si="11"/>
        <v>0.26219512195121952</v>
      </c>
    </row>
    <row r="198" spans="1:14" outlineLevel="2" x14ac:dyDescent="0.3">
      <c r="A198" s="1" t="s">
        <v>218</v>
      </c>
      <c r="B198" s="1" t="s">
        <v>221</v>
      </c>
      <c r="C198" s="14">
        <v>136</v>
      </c>
      <c r="D198" s="14">
        <v>31</v>
      </c>
      <c r="E198" s="14">
        <v>604</v>
      </c>
      <c r="F198" s="15">
        <f t="shared" si="9"/>
        <v>0.27649006622516559</v>
      </c>
      <c r="G198" s="14">
        <v>113</v>
      </c>
      <c r="H198" s="14">
        <v>29</v>
      </c>
      <c r="I198" s="14">
        <v>594</v>
      </c>
      <c r="J198" s="18">
        <f t="shared" si="10"/>
        <v>0.23905723905723905</v>
      </c>
      <c r="K198" s="14">
        <v>117</v>
      </c>
      <c r="L198" s="14">
        <v>23</v>
      </c>
      <c r="M198" s="14">
        <v>561</v>
      </c>
      <c r="N198" s="18">
        <f t="shared" si="11"/>
        <v>0.24955436720142601</v>
      </c>
    </row>
    <row r="199" spans="1:14" outlineLevel="2" x14ac:dyDescent="0.3">
      <c r="A199" s="1" t="s">
        <v>218</v>
      </c>
      <c r="B199" s="1" t="s">
        <v>222</v>
      </c>
      <c r="C199" s="14">
        <v>101</v>
      </c>
      <c r="D199" s="14">
        <v>5</v>
      </c>
      <c r="E199" s="14">
        <v>281</v>
      </c>
      <c r="F199" s="15">
        <f t="shared" si="9"/>
        <v>0.37722419928825623</v>
      </c>
      <c r="G199" s="14">
        <v>125</v>
      </c>
      <c r="H199" s="14">
        <v>8</v>
      </c>
      <c r="I199" s="14">
        <v>362</v>
      </c>
      <c r="J199" s="18">
        <f t="shared" si="10"/>
        <v>0.36740331491712708</v>
      </c>
      <c r="K199" s="14">
        <v>101</v>
      </c>
      <c r="L199" s="14">
        <v>9</v>
      </c>
      <c r="M199" s="14">
        <v>341</v>
      </c>
      <c r="N199" s="18">
        <f t="shared" si="11"/>
        <v>0.32258064516129031</v>
      </c>
    </row>
    <row r="200" spans="1:14" outlineLevel="2" x14ac:dyDescent="0.3">
      <c r="A200" s="1" t="s">
        <v>218</v>
      </c>
      <c r="B200" s="1" t="s">
        <v>223</v>
      </c>
      <c r="C200" s="14">
        <v>134</v>
      </c>
      <c r="D200" s="14">
        <v>24</v>
      </c>
      <c r="E200" s="14">
        <v>395</v>
      </c>
      <c r="F200" s="15">
        <f t="shared" si="9"/>
        <v>0.4</v>
      </c>
      <c r="G200" s="14">
        <v>136</v>
      </c>
      <c r="H200" s="14">
        <v>32</v>
      </c>
      <c r="I200" s="14">
        <v>418</v>
      </c>
      <c r="J200" s="18">
        <f t="shared" si="10"/>
        <v>0.40191387559808611</v>
      </c>
      <c r="K200" s="14">
        <v>137</v>
      </c>
      <c r="L200" s="14">
        <v>29</v>
      </c>
      <c r="M200" s="14">
        <v>402</v>
      </c>
      <c r="N200" s="18">
        <f t="shared" si="11"/>
        <v>0.41293532338308458</v>
      </c>
    </row>
    <row r="201" spans="1:14" outlineLevel="2" x14ac:dyDescent="0.3">
      <c r="A201" s="1" t="s">
        <v>218</v>
      </c>
      <c r="B201" s="1" t="s">
        <v>224</v>
      </c>
      <c r="C201" s="14">
        <v>144</v>
      </c>
      <c r="D201" s="14">
        <v>23</v>
      </c>
      <c r="E201" s="14">
        <v>489</v>
      </c>
      <c r="F201" s="15">
        <f t="shared" si="9"/>
        <v>0.34151329243353784</v>
      </c>
      <c r="G201" s="14">
        <v>139</v>
      </c>
      <c r="H201" s="14">
        <v>29</v>
      </c>
      <c r="I201" s="14">
        <v>557</v>
      </c>
      <c r="J201" s="18">
        <f t="shared" si="10"/>
        <v>0.30161579892280072</v>
      </c>
      <c r="K201" s="14">
        <v>128</v>
      </c>
      <c r="L201" s="14">
        <v>29</v>
      </c>
      <c r="M201" s="14">
        <v>526</v>
      </c>
      <c r="N201" s="18">
        <f t="shared" si="11"/>
        <v>0.29847908745247148</v>
      </c>
    </row>
    <row r="202" spans="1:14" outlineLevel="2" x14ac:dyDescent="0.3">
      <c r="A202" s="1" t="s">
        <v>218</v>
      </c>
      <c r="B202" s="1" t="s">
        <v>225</v>
      </c>
      <c r="C202" s="14">
        <v>30</v>
      </c>
      <c r="D202" s="14">
        <v>0</v>
      </c>
      <c r="E202" s="14">
        <v>116</v>
      </c>
      <c r="F202" s="15">
        <f t="shared" si="9"/>
        <v>0.25862068965517243</v>
      </c>
      <c r="G202" s="14">
        <v>26</v>
      </c>
      <c r="H202" s="14">
        <v>6</v>
      </c>
      <c r="I202" s="14">
        <v>111</v>
      </c>
      <c r="J202" s="18">
        <f t="shared" si="10"/>
        <v>0.28828828828828829</v>
      </c>
      <c r="K202" s="14">
        <v>26</v>
      </c>
      <c r="L202" s="14">
        <v>9</v>
      </c>
      <c r="M202" s="14">
        <v>123</v>
      </c>
      <c r="N202" s="18">
        <f t="shared" si="11"/>
        <v>0.28455284552845528</v>
      </c>
    </row>
    <row r="203" spans="1:14" outlineLevel="2" x14ac:dyDescent="0.3">
      <c r="A203" s="1" t="s">
        <v>218</v>
      </c>
      <c r="B203" s="1" t="s">
        <v>226</v>
      </c>
      <c r="C203" s="14">
        <v>120</v>
      </c>
      <c r="D203" s="14">
        <v>27</v>
      </c>
      <c r="E203" s="14">
        <v>765</v>
      </c>
      <c r="F203" s="15">
        <f t="shared" si="9"/>
        <v>0.19215686274509805</v>
      </c>
      <c r="G203" s="14">
        <v>128</v>
      </c>
      <c r="H203" s="14">
        <v>18</v>
      </c>
      <c r="I203" s="14">
        <v>705</v>
      </c>
      <c r="J203" s="18">
        <f t="shared" si="10"/>
        <v>0.20709219858156028</v>
      </c>
      <c r="K203" s="14">
        <v>120</v>
      </c>
      <c r="L203" s="14">
        <v>18</v>
      </c>
      <c r="M203" s="14">
        <v>707</v>
      </c>
      <c r="N203" s="18">
        <f t="shared" si="11"/>
        <v>0.19519094766619519</v>
      </c>
    </row>
    <row r="204" spans="1:14" outlineLevel="2" x14ac:dyDescent="0.3">
      <c r="A204" s="1" t="s">
        <v>218</v>
      </c>
      <c r="B204" s="1" t="s">
        <v>227</v>
      </c>
      <c r="C204" s="14">
        <v>63</v>
      </c>
      <c r="D204" s="14">
        <v>28</v>
      </c>
      <c r="E204" s="14">
        <v>391</v>
      </c>
      <c r="F204" s="15">
        <f t="shared" si="9"/>
        <v>0.23273657289002558</v>
      </c>
      <c r="G204" s="14">
        <v>75</v>
      </c>
      <c r="H204" s="14">
        <v>17</v>
      </c>
      <c r="I204" s="14">
        <v>403</v>
      </c>
      <c r="J204" s="18">
        <f t="shared" si="10"/>
        <v>0.22828784119106699</v>
      </c>
      <c r="K204" s="14">
        <v>81</v>
      </c>
      <c r="L204" s="14">
        <v>22</v>
      </c>
      <c r="M204" s="14">
        <v>402</v>
      </c>
      <c r="N204" s="18">
        <f t="shared" si="11"/>
        <v>0.25621890547263682</v>
      </c>
    </row>
    <row r="205" spans="1:14" outlineLevel="2" x14ac:dyDescent="0.3">
      <c r="A205" s="1" t="s">
        <v>218</v>
      </c>
      <c r="B205" s="1" t="s">
        <v>228</v>
      </c>
      <c r="C205" s="14">
        <v>107</v>
      </c>
      <c r="D205" s="14">
        <v>19</v>
      </c>
      <c r="E205" s="14">
        <v>313</v>
      </c>
      <c r="F205" s="15">
        <f t="shared" si="9"/>
        <v>0.402555910543131</v>
      </c>
      <c r="G205" s="14">
        <v>111</v>
      </c>
      <c r="H205" s="14">
        <v>20</v>
      </c>
      <c r="I205" s="14">
        <v>331</v>
      </c>
      <c r="J205" s="18">
        <f t="shared" si="10"/>
        <v>0.39577039274924469</v>
      </c>
      <c r="K205" s="14">
        <v>108</v>
      </c>
      <c r="L205" s="14">
        <v>19</v>
      </c>
      <c r="M205" s="14">
        <v>319</v>
      </c>
      <c r="N205" s="18">
        <f t="shared" si="11"/>
        <v>0.39811912225705332</v>
      </c>
    </row>
    <row r="206" spans="1:14" outlineLevel="2" x14ac:dyDescent="0.3">
      <c r="A206" s="1" t="s">
        <v>218</v>
      </c>
      <c r="B206" s="1" t="s">
        <v>229</v>
      </c>
      <c r="C206" s="14">
        <v>95</v>
      </c>
      <c r="D206" s="14">
        <v>25</v>
      </c>
      <c r="E206" s="14">
        <v>707</v>
      </c>
      <c r="F206" s="15">
        <f t="shared" si="9"/>
        <v>0.16973125884016974</v>
      </c>
      <c r="G206" s="14">
        <v>117</v>
      </c>
      <c r="H206" s="14">
        <v>21</v>
      </c>
      <c r="I206" s="14">
        <v>751</v>
      </c>
      <c r="J206" s="18">
        <f t="shared" si="10"/>
        <v>0.18375499334221038</v>
      </c>
      <c r="K206" s="14">
        <v>122</v>
      </c>
      <c r="L206" s="14">
        <v>18</v>
      </c>
      <c r="M206" s="14">
        <v>730</v>
      </c>
      <c r="N206" s="18">
        <f t="shared" si="11"/>
        <v>0.19178082191780821</v>
      </c>
    </row>
    <row r="207" spans="1:14" outlineLevel="2" x14ac:dyDescent="0.3">
      <c r="A207" s="1" t="s">
        <v>218</v>
      </c>
      <c r="B207" s="1" t="s">
        <v>230</v>
      </c>
      <c r="C207" s="14">
        <v>106</v>
      </c>
      <c r="D207" s="14">
        <v>1</v>
      </c>
      <c r="E207" s="14">
        <v>190</v>
      </c>
      <c r="F207" s="15">
        <f t="shared" si="9"/>
        <v>0.56315789473684208</v>
      </c>
      <c r="G207" s="14">
        <v>109</v>
      </c>
      <c r="H207" s="14">
        <v>0</v>
      </c>
      <c r="I207" s="14">
        <v>161</v>
      </c>
      <c r="J207" s="18">
        <f t="shared" si="10"/>
        <v>0.67701863354037262</v>
      </c>
      <c r="K207" s="14">
        <v>104</v>
      </c>
      <c r="L207" s="14">
        <v>4</v>
      </c>
      <c r="M207" s="14">
        <v>159</v>
      </c>
      <c r="N207" s="18">
        <f t="shared" si="11"/>
        <v>0.67924528301886788</v>
      </c>
    </row>
    <row r="208" spans="1:14" outlineLevel="1" x14ac:dyDescent="0.3">
      <c r="A208" s="11" t="s">
        <v>231</v>
      </c>
      <c r="B208" s="12"/>
      <c r="C208" s="13">
        <f>SUBTOTAL(9,C209:C209)</f>
        <v>54</v>
      </c>
      <c r="D208" s="13">
        <f>SUBTOTAL(9,D209:D209)</f>
        <v>9</v>
      </c>
      <c r="E208" s="13">
        <f>SUBTOTAL(9,E209:E209)</f>
        <v>91</v>
      </c>
      <c r="F208" s="10">
        <f t="shared" si="9"/>
        <v>0.69230769230769229</v>
      </c>
      <c r="G208" s="13">
        <f>SUBTOTAL(9,G209:G209)</f>
        <v>61</v>
      </c>
      <c r="H208" s="13">
        <f>SUBTOTAL(9,H209:H209)</f>
        <v>11</v>
      </c>
      <c r="I208" s="13">
        <f>SUBTOTAL(9,I209:I209)</f>
        <v>104</v>
      </c>
      <c r="J208" s="10">
        <f t="shared" si="10"/>
        <v>0.69230769230769229</v>
      </c>
      <c r="K208" s="13">
        <f>SUBTOTAL(9,K209:K209)</f>
        <v>60</v>
      </c>
      <c r="L208" s="13">
        <f>SUBTOTAL(9,L209:L209)</f>
        <v>11</v>
      </c>
      <c r="M208" s="13">
        <f>SUBTOTAL(9,M209:M209)</f>
        <v>102</v>
      </c>
      <c r="N208" s="10">
        <f t="shared" si="11"/>
        <v>0.69607843137254899</v>
      </c>
    </row>
    <row r="209" spans="1:14" outlineLevel="2" x14ac:dyDescent="0.3">
      <c r="A209" s="1" t="s">
        <v>232</v>
      </c>
      <c r="B209" s="1" t="s">
        <v>233</v>
      </c>
      <c r="C209" s="14">
        <v>54</v>
      </c>
      <c r="D209" s="14">
        <v>9</v>
      </c>
      <c r="E209" s="14">
        <v>91</v>
      </c>
      <c r="F209" s="15">
        <f t="shared" si="9"/>
        <v>0.69230769230769229</v>
      </c>
      <c r="G209" s="14">
        <v>61</v>
      </c>
      <c r="H209" s="14">
        <v>11</v>
      </c>
      <c r="I209" s="14">
        <v>104</v>
      </c>
      <c r="J209" s="18">
        <f t="shared" si="10"/>
        <v>0.69230769230769229</v>
      </c>
      <c r="K209" s="14">
        <v>60</v>
      </c>
      <c r="L209" s="14">
        <v>11</v>
      </c>
      <c r="M209" s="14">
        <v>102</v>
      </c>
      <c r="N209" s="18">
        <f t="shared" si="11"/>
        <v>0.69607843137254899</v>
      </c>
    </row>
    <row r="210" spans="1:14" outlineLevel="1" x14ac:dyDescent="0.3">
      <c r="A210" s="11" t="s">
        <v>234</v>
      </c>
      <c r="B210" s="12"/>
      <c r="C210" s="13">
        <f>SUBTOTAL(9,C211:C211)</f>
        <v>182</v>
      </c>
      <c r="D210" s="13">
        <f>SUBTOTAL(9,D211:D211)</f>
        <v>60</v>
      </c>
      <c r="E210" s="13">
        <f>SUBTOTAL(9,E211:E211)</f>
        <v>315</v>
      </c>
      <c r="F210" s="10">
        <f t="shared" si="9"/>
        <v>0.7682539682539683</v>
      </c>
      <c r="G210" s="13">
        <f>SUBTOTAL(9,G211:G211)</f>
        <v>225</v>
      </c>
      <c r="H210" s="13">
        <f>SUBTOTAL(9,H211:H211)</f>
        <v>13</v>
      </c>
      <c r="I210" s="13">
        <f>SUBTOTAL(9,I211:I211)</f>
        <v>298</v>
      </c>
      <c r="J210" s="10">
        <f t="shared" si="10"/>
        <v>0.79865771812080533</v>
      </c>
      <c r="K210" s="13">
        <f>SUBTOTAL(9,K211:K211)</f>
        <v>263</v>
      </c>
      <c r="L210" s="13">
        <f>SUBTOTAL(9,L211:L211)</f>
        <v>40</v>
      </c>
      <c r="M210" s="13">
        <f>SUBTOTAL(9,M211:M211)</f>
        <v>333</v>
      </c>
      <c r="N210" s="10">
        <f t="shared" si="11"/>
        <v>0.90990990990990994</v>
      </c>
    </row>
    <row r="211" spans="1:14" outlineLevel="2" x14ac:dyDescent="0.3">
      <c r="A211" s="1" t="s">
        <v>235</v>
      </c>
      <c r="B211" s="1" t="s">
        <v>236</v>
      </c>
      <c r="C211" s="14">
        <v>182</v>
      </c>
      <c r="D211" s="14">
        <v>60</v>
      </c>
      <c r="E211" s="14">
        <v>315</v>
      </c>
      <c r="F211" s="15">
        <f t="shared" si="9"/>
        <v>0.7682539682539683</v>
      </c>
      <c r="G211" s="14">
        <v>225</v>
      </c>
      <c r="H211" s="14">
        <v>13</v>
      </c>
      <c r="I211" s="14">
        <v>298</v>
      </c>
      <c r="J211" s="18">
        <f t="shared" si="10"/>
        <v>0.79865771812080533</v>
      </c>
      <c r="K211" s="14">
        <v>263</v>
      </c>
      <c r="L211" s="14">
        <v>40</v>
      </c>
      <c r="M211" s="14">
        <v>333</v>
      </c>
      <c r="N211" s="18">
        <f t="shared" si="11"/>
        <v>0.90990990990990994</v>
      </c>
    </row>
    <row r="212" spans="1:14" outlineLevel="1" x14ac:dyDescent="0.3">
      <c r="A212" s="11" t="s">
        <v>237</v>
      </c>
      <c r="B212" s="12"/>
      <c r="C212" s="13">
        <f>SUBTOTAL(9,C213:C245)</f>
        <v>2592</v>
      </c>
      <c r="D212" s="13">
        <f>SUBTOTAL(9,D213:D245)</f>
        <v>682</v>
      </c>
      <c r="E212" s="13">
        <f>SUBTOTAL(9,E213:E245)</f>
        <v>7609</v>
      </c>
      <c r="F212" s="10">
        <f t="shared" si="9"/>
        <v>0.43027993165987644</v>
      </c>
      <c r="G212" s="13">
        <f>SUBTOTAL(9,G213:G245)</f>
        <v>2492</v>
      </c>
      <c r="H212" s="13">
        <f>SUBTOTAL(9,H213:H245)</f>
        <v>655</v>
      </c>
      <c r="I212" s="13">
        <f>SUBTOTAL(9,I213:I245)</f>
        <v>7610</v>
      </c>
      <c r="J212" s="10">
        <f t="shared" si="10"/>
        <v>0.41353482260183966</v>
      </c>
      <c r="K212" s="13">
        <f>SUBTOTAL(9,K213:K245)</f>
        <v>2329</v>
      </c>
      <c r="L212" s="13">
        <f>SUBTOTAL(9,L213:L245)</f>
        <v>594</v>
      </c>
      <c r="M212" s="13">
        <f>SUBTOTAL(9,M213:M245)</f>
        <v>7532</v>
      </c>
      <c r="N212" s="10">
        <f t="shared" si="11"/>
        <v>0.38807753584705257</v>
      </c>
    </row>
    <row r="213" spans="1:14" outlineLevel="2" x14ac:dyDescent="0.3">
      <c r="A213" s="1" t="s">
        <v>238</v>
      </c>
      <c r="B213" s="1" t="s">
        <v>239</v>
      </c>
      <c r="C213" s="14">
        <v>44</v>
      </c>
      <c r="D213" s="14">
        <v>16</v>
      </c>
      <c r="E213" s="14">
        <v>123</v>
      </c>
      <c r="F213" s="15">
        <f t="shared" si="9"/>
        <v>0.48780487804878048</v>
      </c>
      <c r="G213" s="14">
        <v>48</v>
      </c>
      <c r="H213" s="14">
        <v>8</v>
      </c>
      <c r="I213" s="14">
        <v>115</v>
      </c>
      <c r="J213" s="18">
        <f t="shared" si="10"/>
        <v>0.48695652173913045</v>
      </c>
      <c r="K213" s="14">
        <v>51</v>
      </c>
      <c r="L213" s="14">
        <v>14</v>
      </c>
      <c r="M213" s="14">
        <v>131</v>
      </c>
      <c r="N213" s="18">
        <f t="shared" si="11"/>
        <v>0.49618320610687022</v>
      </c>
    </row>
    <row r="214" spans="1:14" outlineLevel="2" x14ac:dyDescent="0.3">
      <c r="A214" s="1" t="s">
        <v>238</v>
      </c>
      <c r="B214" s="1" t="s">
        <v>240</v>
      </c>
      <c r="C214" s="14"/>
      <c r="D214" s="14"/>
      <c r="E214" s="14"/>
      <c r="F214" s="15"/>
      <c r="G214" s="14"/>
      <c r="H214" s="14"/>
      <c r="I214" s="14"/>
      <c r="J214" s="18"/>
      <c r="K214" s="14">
        <v>34</v>
      </c>
      <c r="L214" s="14">
        <v>13</v>
      </c>
      <c r="M214" s="14">
        <v>107</v>
      </c>
      <c r="N214" s="18">
        <f t="shared" si="11"/>
        <v>0.43925233644859812</v>
      </c>
    </row>
    <row r="215" spans="1:14" outlineLevel="2" x14ac:dyDescent="0.3">
      <c r="A215" s="1" t="s">
        <v>238</v>
      </c>
      <c r="B215" s="1" t="s">
        <v>241</v>
      </c>
      <c r="C215" s="14">
        <v>22</v>
      </c>
      <c r="D215" s="14">
        <v>2</v>
      </c>
      <c r="E215" s="14">
        <v>38</v>
      </c>
      <c r="F215" s="15">
        <f t="shared" si="9"/>
        <v>0.63157894736842102</v>
      </c>
      <c r="G215" s="14">
        <v>19</v>
      </c>
      <c r="H215" s="14">
        <v>2</v>
      </c>
      <c r="I215" s="14">
        <v>34</v>
      </c>
      <c r="J215" s="18">
        <f t="shared" si="10"/>
        <v>0.61764705882352944</v>
      </c>
      <c r="K215" s="14">
        <v>14</v>
      </c>
      <c r="L215" s="14">
        <v>2</v>
      </c>
      <c r="M215" s="14">
        <v>33</v>
      </c>
      <c r="N215" s="18">
        <f t="shared" si="11"/>
        <v>0.48484848484848486</v>
      </c>
    </row>
    <row r="216" spans="1:14" outlineLevel="2" x14ac:dyDescent="0.3">
      <c r="A216" s="1" t="s">
        <v>238</v>
      </c>
      <c r="B216" s="1" t="s">
        <v>242</v>
      </c>
      <c r="C216" s="14">
        <v>129</v>
      </c>
      <c r="D216" s="14">
        <v>31</v>
      </c>
      <c r="E216" s="14">
        <v>388</v>
      </c>
      <c r="F216" s="15">
        <f t="shared" si="9"/>
        <v>0.41237113402061853</v>
      </c>
      <c r="G216" s="14">
        <v>113</v>
      </c>
      <c r="H216" s="14">
        <v>29</v>
      </c>
      <c r="I216" s="14">
        <v>385</v>
      </c>
      <c r="J216" s="18">
        <f t="shared" si="10"/>
        <v>0.36883116883116884</v>
      </c>
      <c r="K216" s="14">
        <v>83</v>
      </c>
      <c r="L216" s="14">
        <v>18</v>
      </c>
      <c r="M216" s="14">
        <v>374</v>
      </c>
      <c r="N216" s="18">
        <f t="shared" si="11"/>
        <v>0.2700534759358289</v>
      </c>
    </row>
    <row r="217" spans="1:14" outlineLevel="2" x14ac:dyDescent="0.3">
      <c r="A217" s="1" t="s">
        <v>238</v>
      </c>
      <c r="B217" s="1" t="s">
        <v>243</v>
      </c>
      <c r="C217" s="14">
        <v>54</v>
      </c>
      <c r="D217" s="14">
        <v>20</v>
      </c>
      <c r="E217" s="14">
        <v>188</v>
      </c>
      <c r="F217" s="15">
        <f t="shared" si="9"/>
        <v>0.39361702127659576</v>
      </c>
      <c r="G217" s="14">
        <v>57</v>
      </c>
      <c r="H217" s="14">
        <v>19</v>
      </c>
      <c r="I217" s="14">
        <v>182</v>
      </c>
      <c r="J217" s="18">
        <f t="shared" si="10"/>
        <v>0.4175824175824176</v>
      </c>
      <c r="K217" s="14">
        <v>60</v>
      </c>
      <c r="L217" s="14">
        <v>16</v>
      </c>
      <c r="M217" s="14">
        <v>186</v>
      </c>
      <c r="N217" s="18">
        <f t="shared" si="11"/>
        <v>0.40860215053763443</v>
      </c>
    </row>
    <row r="218" spans="1:14" outlineLevel="2" x14ac:dyDescent="0.3">
      <c r="A218" s="1" t="s">
        <v>238</v>
      </c>
      <c r="B218" s="1" t="s">
        <v>244</v>
      </c>
      <c r="C218" s="14">
        <v>42</v>
      </c>
      <c r="D218" s="14">
        <v>9</v>
      </c>
      <c r="E218" s="14">
        <v>248</v>
      </c>
      <c r="F218" s="15">
        <f t="shared" si="9"/>
        <v>0.20564516129032259</v>
      </c>
      <c r="G218" s="14">
        <v>38</v>
      </c>
      <c r="H218" s="14">
        <v>20</v>
      </c>
      <c r="I218" s="14">
        <v>252</v>
      </c>
      <c r="J218" s="18">
        <f t="shared" si="10"/>
        <v>0.23015873015873015</v>
      </c>
      <c r="K218" s="14">
        <v>48</v>
      </c>
      <c r="L218" s="14">
        <v>13</v>
      </c>
      <c r="M218" s="14">
        <v>251</v>
      </c>
      <c r="N218" s="18">
        <f t="shared" si="11"/>
        <v>0.24302788844621515</v>
      </c>
    </row>
    <row r="219" spans="1:14" outlineLevel="2" x14ac:dyDescent="0.3">
      <c r="A219" s="1" t="s">
        <v>238</v>
      </c>
      <c r="B219" s="1" t="s">
        <v>245</v>
      </c>
      <c r="C219" s="14">
        <v>93</v>
      </c>
      <c r="D219" s="14">
        <v>23</v>
      </c>
      <c r="E219" s="14">
        <v>404</v>
      </c>
      <c r="F219" s="15">
        <f t="shared" si="9"/>
        <v>0.28712871287128711</v>
      </c>
      <c r="G219" s="14">
        <v>74</v>
      </c>
      <c r="H219" s="14">
        <v>23</v>
      </c>
      <c r="I219" s="14">
        <v>374</v>
      </c>
      <c r="J219" s="18">
        <f t="shared" si="10"/>
        <v>0.25935828877005346</v>
      </c>
      <c r="K219" s="14">
        <v>100</v>
      </c>
      <c r="L219" s="14">
        <v>13</v>
      </c>
      <c r="M219" s="14">
        <v>389</v>
      </c>
      <c r="N219" s="18">
        <f t="shared" si="11"/>
        <v>0.29048843187660667</v>
      </c>
    </row>
    <row r="220" spans="1:14" outlineLevel="2" x14ac:dyDescent="0.3">
      <c r="A220" s="1" t="s">
        <v>238</v>
      </c>
      <c r="B220" s="1" t="s">
        <v>246</v>
      </c>
      <c r="C220" s="14">
        <v>45</v>
      </c>
      <c r="D220" s="14">
        <v>9</v>
      </c>
      <c r="E220" s="14">
        <v>92</v>
      </c>
      <c r="F220" s="15">
        <f t="shared" si="9"/>
        <v>0.58695652173913049</v>
      </c>
      <c r="G220" s="14">
        <v>41</v>
      </c>
      <c r="H220" s="14">
        <v>6</v>
      </c>
      <c r="I220" s="14">
        <v>83</v>
      </c>
      <c r="J220" s="18">
        <f t="shared" si="10"/>
        <v>0.5662650602409639</v>
      </c>
      <c r="K220" s="14">
        <v>36</v>
      </c>
      <c r="L220" s="14">
        <v>4</v>
      </c>
      <c r="M220" s="14">
        <v>89</v>
      </c>
      <c r="N220" s="18">
        <f t="shared" si="11"/>
        <v>0.449438202247191</v>
      </c>
    </row>
    <row r="221" spans="1:14" outlineLevel="2" x14ac:dyDescent="0.3">
      <c r="A221" s="1" t="s">
        <v>238</v>
      </c>
      <c r="B221" s="1" t="s">
        <v>247</v>
      </c>
      <c r="C221" s="14">
        <v>145</v>
      </c>
      <c r="D221" s="14">
        <v>29</v>
      </c>
      <c r="E221" s="14">
        <v>512</v>
      </c>
      <c r="F221" s="15">
        <f t="shared" si="9"/>
        <v>0.33984375</v>
      </c>
      <c r="G221" s="14">
        <v>143</v>
      </c>
      <c r="H221" s="14">
        <v>30</v>
      </c>
      <c r="I221" s="14">
        <v>512</v>
      </c>
      <c r="J221" s="18">
        <f t="shared" si="10"/>
        <v>0.337890625</v>
      </c>
      <c r="K221" s="14">
        <v>111</v>
      </c>
      <c r="L221" s="14">
        <v>41</v>
      </c>
      <c r="M221" s="14">
        <v>518</v>
      </c>
      <c r="N221" s="18">
        <f t="shared" si="11"/>
        <v>0.29343629343629346</v>
      </c>
    </row>
    <row r="222" spans="1:14" outlineLevel="2" x14ac:dyDescent="0.3">
      <c r="A222" s="1" t="s">
        <v>238</v>
      </c>
      <c r="B222" s="1" t="s">
        <v>248</v>
      </c>
      <c r="C222" s="14">
        <v>128</v>
      </c>
      <c r="D222" s="14">
        <v>29</v>
      </c>
      <c r="E222" s="14">
        <v>356</v>
      </c>
      <c r="F222" s="15">
        <f t="shared" si="9"/>
        <v>0.4410112359550562</v>
      </c>
      <c r="G222" s="14">
        <v>120</v>
      </c>
      <c r="H222" s="14">
        <v>31</v>
      </c>
      <c r="I222" s="14">
        <v>369</v>
      </c>
      <c r="J222" s="18">
        <f t="shared" si="10"/>
        <v>0.40921409214092141</v>
      </c>
      <c r="K222" s="14">
        <v>106</v>
      </c>
      <c r="L222" s="14">
        <v>39</v>
      </c>
      <c r="M222" s="14">
        <v>346</v>
      </c>
      <c r="N222" s="18">
        <f t="shared" si="11"/>
        <v>0.41907514450867051</v>
      </c>
    </row>
    <row r="223" spans="1:14" outlineLevel="2" x14ac:dyDescent="0.3">
      <c r="A223" s="1" t="s">
        <v>238</v>
      </c>
      <c r="B223" s="1" t="s">
        <v>249</v>
      </c>
      <c r="C223" s="14">
        <v>30</v>
      </c>
      <c r="D223" s="14">
        <v>5</v>
      </c>
      <c r="E223" s="14">
        <v>126</v>
      </c>
      <c r="F223" s="15">
        <f t="shared" si="9"/>
        <v>0.27777777777777779</v>
      </c>
      <c r="G223" s="14">
        <v>28</v>
      </c>
      <c r="H223" s="14">
        <v>12</v>
      </c>
      <c r="I223" s="14">
        <v>135</v>
      </c>
      <c r="J223" s="18">
        <f t="shared" si="10"/>
        <v>0.29629629629629628</v>
      </c>
      <c r="K223" s="14">
        <v>19</v>
      </c>
      <c r="L223" s="14">
        <v>8</v>
      </c>
      <c r="M223" s="14">
        <v>131</v>
      </c>
      <c r="N223" s="18">
        <f t="shared" si="11"/>
        <v>0.20610687022900764</v>
      </c>
    </row>
    <row r="224" spans="1:14" outlineLevel="2" x14ac:dyDescent="0.3">
      <c r="A224" s="1" t="s">
        <v>238</v>
      </c>
      <c r="B224" s="1" t="s">
        <v>250</v>
      </c>
      <c r="C224" s="14">
        <v>5</v>
      </c>
      <c r="D224" s="14">
        <v>1</v>
      </c>
      <c r="E224" s="14">
        <v>18</v>
      </c>
      <c r="F224" s="15">
        <f t="shared" si="9"/>
        <v>0.33333333333333331</v>
      </c>
      <c r="G224" s="14">
        <v>2</v>
      </c>
      <c r="H224" s="14">
        <v>3</v>
      </c>
      <c r="I224" s="14">
        <v>17</v>
      </c>
      <c r="J224" s="18">
        <f t="shared" si="10"/>
        <v>0.29411764705882354</v>
      </c>
      <c r="K224" s="14">
        <v>1</v>
      </c>
      <c r="L224" s="14">
        <v>1</v>
      </c>
      <c r="M224" s="14">
        <v>16</v>
      </c>
      <c r="N224" s="18">
        <f t="shared" si="11"/>
        <v>0.125</v>
      </c>
    </row>
    <row r="225" spans="1:14" outlineLevel="2" x14ac:dyDescent="0.3">
      <c r="A225" s="1" t="s">
        <v>238</v>
      </c>
      <c r="B225" s="1" t="s">
        <v>251</v>
      </c>
      <c r="C225" s="14">
        <v>225</v>
      </c>
      <c r="D225" s="14">
        <v>42</v>
      </c>
      <c r="E225" s="14">
        <v>461</v>
      </c>
      <c r="F225" s="15">
        <f t="shared" si="9"/>
        <v>0.57917570498915405</v>
      </c>
      <c r="G225" s="14">
        <v>238</v>
      </c>
      <c r="H225" s="14">
        <v>50</v>
      </c>
      <c r="I225" s="14">
        <v>467</v>
      </c>
      <c r="J225" s="18">
        <f t="shared" si="10"/>
        <v>0.61670235546038543</v>
      </c>
      <c r="K225" s="14">
        <v>185</v>
      </c>
      <c r="L225" s="14">
        <v>43</v>
      </c>
      <c r="M225" s="14">
        <v>438</v>
      </c>
      <c r="N225" s="18">
        <f t="shared" si="11"/>
        <v>0.52054794520547942</v>
      </c>
    </row>
    <row r="226" spans="1:14" outlineLevel="2" x14ac:dyDescent="0.3">
      <c r="A226" s="1" t="s">
        <v>238</v>
      </c>
      <c r="B226" s="1" t="s">
        <v>252</v>
      </c>
      <c r="C226" s="14">
        <v>69</v>
      </c>
      <c r="D226" s="14">
        <v>2</v>
      </c>
      <c r="E226" s="14">
        <v>79</v>
      </c>
      <c r="F226" s="15">
        <f t="shared" si="9"/>
        <v>0.89873417721518989</v>
      </c>
      <c r="G226" s="14">
        <v>61</v>
      </c>
      <c r="H226" s="14">
        <v>2</v>
      </c>
      <c r="I226" s="14">
        <v>79</v>
      </c>
      <c r="J226" s="18">
        <f t="shared" si="10"/>
        <v>0.79746835443037978</v>
      </c>
      <c r="K226" s="14">
        <v>66</v>
      </c>
      <c r="L226" s="14">
        <v>0</v>
      </c>
      <c r="M226" s="14">
        <v>77</v>
      </c>
      <c r="N226" s="18">
        <f t="shared" si="11"/>
        <v>0.8571428571428571</v>
      </c>
    </row>
    <row r="227" spans="1:14" outlineLevel="2" x14ac:dyDescent="0.3">
      <c r="A227" s="1" t="s">
        <v>238</v>
      </c>
      <c r="B227" s="1" t="s">
        <v>253</v>
      </c>
      <c r="C227" s="14">
        <v>135</v>
      </c>
      <c r="D227" s="14">
        <v>39</v>
      </c>
      <c r="E227" s="14">
        <v>396</v>
      </c>
      <c r="F227" s="15">
        <f t="shared" si="9"/>
        <v>0.43939393939393939</v>
      </c>
      <c r="G227" s="14">
        <v>121</v>
      </c>
      <c r="H227" s="14">
        <v>39</v>
      </c>
      <c r="I227" s="14">
        <v>383</v>
      </c>
      <c r="J227" s="18">
        <f t="shared" si="10"/>
        <v>0.4177545691906005</v>
      </c>
      <c r="K227" s="14">
        <v>139</v>
      </c>
      <c r="L227" s="14">
        <v>24</v>
      </c>
      <c r="M227" s="14">
        <v>397</v>
      </c>
      <c r="N227" s="18">
        <f t="shared" si="11"/>
        <v>0.41057934508816119</v>
      </c>
    </row>
    <row r="228" spans="1:14" outlineLevel="2" x14ac:dyDescent="0.3">
      <c r="A228" s="1" t="s">
        <v>238</v>
      </c>
      <c r="B228" s="1" t="s">
        <v>254</v>
      </c>
      <c r="C228" s="14">
        <v>170</v>
      </c>
      <c r="D228" s="14">
        <v>45</v>
      </c>
      <c r="E228" s="14">
        <v>372</v>
      </c>
      <c r="F228" s="15">
        <f t="shared" si="9"/>
        <v>0.57795698924731187</v>
      </c>
      <c r="G228" s="14">
        <v>158</v>
      </c>
      <c r="H228" s="14">
        <v>44</v>
      </c>
      <c r="I228" s="14">
        <v>362</v>
      </c>
      <c r="J228" s="18">
        <f t="shared" si="10"/>
        <v>0.55801104972375692</v>
      </c>
      <c r="K228" s="14">
        <v>146</v>
      </c>
      <c r="L228" s="14">
        <v>44</v>
      </c>
      <c r="M228" s="14">
        <v>367</v>
      </c>
      <c r="N228" s="18">
        <f t="shared" si="11"/>
        <v>0.51771117166212532</v>
      </c>
    </row>
    <row r="229" spans="1:14" outlineLevel="2" x14ac:dyDescent="0.3">
      <c r="A229" s="1" t="s">
        <v>238</v>
      </c>
      <c r="B229" s="1" t="s">
        <v>255</v>
      </c>
      <c r="C229" s="14">
        <v>42</v>
      </c>
      <c r="D229" s="14">
        <v>2</v>
      </c>
      <c r="E229" s="14">
        <v>70</v>
      </c>
      <c r="F229" s="15">
        <f t="shared" si="9"/>
        <v>0.62857142857142856</v>
      </c>
      <c r="G229" s="14">
        <v>50</v>
      </c>
      <c r="H229" s="14">
        <v>7</v>
      </c>
      <c r="I229" s="14">
        <v>70</v>
      </c>
      <c r="J229" s="18">
        <f t="shared" si="10"/>
        <v>0.81428571428571428</v>
      </c>
      <c r="K229" s="14">
        <v>48</v>
      </c>
      <c r="L229" s="14">
        <v>9</v>
      </c>
      <c r="M229" s="14">
        <v>72</v>
      </c>
      <c r="N229" s="18">
        <f t="shared" si="11"/>
        <v>0.79166666666666663</v>
      </c>
    </row>
    <row r="230" spans="1:14" outlineLevel="2" x14ac:dyDescent="0.3">
      <c r="A230" s="1" t="s">
        <v>238</v>
      </c>
      <c r="B230" s="1" t="s">
        <v>256</v>
      </c>
      <c r="C230" s="14">
        <v>78</v>
      </c>
      <c r="D230" s="14">
        <v>12</v>
      </c>
      <c r="E230" s="14">
        <v>162</v>
      </c>
      <c r="F230" s="15">
        <f t="shared" si="9"/>
        <v>0.55555555555555558</v>
      </c>
      <c r="G230" s="14">
        <v>78</v>
      </c>
      <c r="H230" s="14">
        <v>8</v>
      </c>
      <c r="I230" s="14">
        <v>141</v>
      </c>
      <c r="J230" s="18">
        <f t="shared" ref="J230:J285" si="12">(G230+H230)/I230</f>
        <v>0.60992907801418439</v>
      </c>
      <c r="K230" s="14">
        <v>62</v>
      </c>
      <c r="L230" s="14">
        <v>14</v>
      </c>
      <c r="M230" s="14">
        <v>138</v>
      </c>
      <c r="N230" s="18">
        <f t="shared" ref="N230:N285" si="13">(K230+L230)/M230</f>
        <v>0.55072463768115942</v>
      </c>
    </row>
    <row r="231" spans="1:14" outlineLevel="2" x14ac:dyDescent="0.3">
      <c r="A231" s="1" t="s">
        <v>238</v>
      </c>
      <c r="B231" s="1" t="s">
        <v>257</v>
      </c>
      <c r="C231" s="14">
        <v>64</v>
      </c>
      <c r="D231" s="14">
        <v>24</v>
      </c>
      <c r="E231" s="14">
        <v>168</v>
      </c>
      <c r="F231" s="15">
        <f t="shared" si="9"/>
        <v>0.52380952380952384</v>
      </c>
      <c r="G231" s="14">
        <v>66</v>
      </c>
      <c r="H231" s="14">
        <v>24</v>
      </c>
      <c r="I231" s="14">
        <v>196</v>
      </c>
      <c r="J231" s="18">
        <f t="shared" si="12"/>
        <v>0.45918367346938777</v>
      </c>
      <c r="K231" s="14">
        <v>59</v>
      </c>
      <c r="L231" s="14">
        <v>28</v>
      </c>
      <c r="M231" s="14">
        <v>190</v>
      </c>
      <c r="N231" s="18">
        <f t="shared" si="13"/>
        <v>0.45789473684210524</v>
      </c>
    </row>
    <row r="232" spans="1:14" outlineLevel="2" x14ac:dyDescent="0.3">
      <c r="A232" s="1" t="s">
        <v>238</v>
      </c>
      <c r="B232" s="1" t="s">
        <v>258</v>
      </c>
      <c r="C232" s="14"/>
      <c r="D232" s="14"/>
      <c r="E232" s="14"/>
      <c r="F232" s="15"/>
      <c r="G232" s="14">
        <v>17</v>
      </c>
      <c r="H232" s="14">
        <v>2</v>
      </c>
      <c r="I232" s="14">
        <v>19</v>
      </c>
      <c r="J232" s="18">
        <f t="shared" si="12"/>
        <v>1</v>
      </c>
      <c r="K232" s="14">
        <v>19</v>
      </c>
      <c r="L232" s="14">
        <v>1</v>
      </c>
      <c r="M232" s="14">
        <v>20</v>
      </c>
      <c r="N232" s="18">
        <f t="shared" si="13"/>
        <v>1</v>
      </c>
    </row>
    <row r="233" spans="1:14" outlineLevel="2" x14ac:dyDescent="0.3">
      <c r="A233" s="1" t="s">
        <v>238</v>
      </c>
      <c r="B233" s="1" t="s">
        <v>259</v>
      </c>
      <c r="C233" s="14">
        <v>131</v>
      </c>
      <c r="D233" s="14">
        <v>52</v>
      </c>
      <c r="E233" s="14">
        <v>389</v>
      </c>
      <c r="F233" s="15">
        <f t="shared" ref="F233:F288" si="14">(C233+D233)/E233</f>
        <v>0.4704370179948586</v>
      </c>
      <c r="G233" s="14">
        <v>126</v>
      </c>
      <c r="H233" s="14">
        <v>46</v>
      </c>
      <c r="I233" s="14">
        <v>409</v>
      </c>
      <c r="J233" s="18">
        <f t="shared" si="12"/>
        <v>0.42053789731051344</v>
      </c>
      <c r="K233" s="14">
        <v>106</v>
      </c>
      <c r="L233" s="14">
        <v>41</v>
      </c>
      <c r="M233" s="14">
        <v>388</v>
      </c>
      <c r="N233" s="18">
        <f t="shared" si="13"/>
        <v>0.37886597938144329</v>
      </c>
    </row>
    <row r="234" spans="1:14" outlineLevel="2" x14ac:dyDescent="0.3">
      <c r="A234" s="1" t="s">
        <v>238</v>
      </c>
      <c r="B234" s="1" t="s">
        <v>260</v>
      </c>
      <c r="C234" s="14">
        <v>87</v>
      </c>
      <c r="D234" s="14">
        <v>24</v>
      </c>
      <c r="E234" s="14">
        <v>286</v>
      </c>
      <c r="F234" s="15">
        <f t="shared" si="14"/>
        <v>0.38811188811188813</v>
      </c>
      <c r="G234" s="14">
        <v>105</v>
      </c>
      <c r="H234" s="14">
        <v>16</v>
      </c>
      <c r="I234" s="14">
        <v>355</v>
      </c>
      <c r="J234" s="18">
        <f t="shared" si="12"/>
        <v>0.3408450704225352</v>
      </c>
      <c r="K234" s="14">
        <v>102</v>
      </c>
      <c r="L234" s="14">
        <v>16</v>
      </c>
      <c r="M234" s="14">
        <v>334</v>
      </c>
      <c r="N234" s="18">
        <f t="shared" si="13"/>
        <v>0.3532934131736527</v>
      </c>
    </row>
    <row r="235" spans="1:14" outlineLevel="2" x14ac:dyDescent="0.3">
      <c r="A235" s="1" t="s">
        <v>238</v>
      </c>
      <c r="B235" s="1" t="s">
        <v>261</v>
      </c>
      <c r="C235" s="14">
        <v>55</v>
      </c>
      <c r="D235" s="14">
        <v>20</v>
      </c>
      <c r="E235" s="14">
        <v>178</v>
      </c>
      <c r="F235" s="15">
        <f t="shared" si="14"/>
        <v>0.42134831460674155</v>
      </c>
      <c r="G235" s="14">
        <v>46</v>
      </c>
      <c r="H235" s="14">
        <v>14</v>
      </c>
      <c r="I235" s="14">
        <v>183</v>
      </c>
      <c r="J235" s="18">
        <f t="shared" si="12"/>
        <v>0.32786885245901637</v>
      </c>
      <c r="K235" s="14">
        <v>30</v>
      </c>
      <c r="L235" s="14">
        <v>14</v>
      </c>
      <c r="M235" s="14">
        <v>173</v>
      </c>
      <c r="N235" s="18">
        <f t="shared" si="13"/>
        <v>0.25433526011560692</v>
      </c>
    </row>
    <row r="236" spans="1:14" outlineLevel="2" x14ac:dyDescent="0.3">
      <c r="A236" s="1" t="s">
        <v>238</v>
      </c>
      <c r="B236" s="1" t="s">
        <v>262</v>
      </c>
      <c r="C236" s="14">
        <v>18</v>
      </c>
      <c r="D236" s="14">
        <v>16</v>
      </c>
      <c r="E236" s="14">
        <v>78</v>
      </c>
      <c r="F236" s="15">
        <f t="shared" si="14"/>
        <v>0.4358974358974359</v>
      </c>
      <c r="G236" s="14">
        <v>24</v>
      </c>
      <c r="H236" s="14">
        <v>9</v>
      </c>
      <c r="I236" s="14">
        <v>84</v>
      </c>
      <c r="J236" s="18">
        <f t="shared" si="12"/>
        <v>0.39285714285714285</v>
      </c>
      <c r="K236" s="14">
        <v>28</v>
      </c>
      <c r="L236" s="14">
        <v>7</v>
      </c>
      <c r="M236" s="14">
        <v>81</v>
      </c>
      <c r="N236" s="18">
        <f t="shared" si="13"/>
        <v>0.43209876543209874</v>
      </c>
    </row>
    <row r="237" spans="1:14" outlineLevel="2" x14ac:dyDescent="0.3">
      <c r="A237" s="1" t="s">
        <v>238</v>
      </c>
      <c r="B237" s="1" t="s">
        <v>263</v>
      </c>
      <c r="C237" s="14">
        <v>143</v>
      </c>
      <c r="D237" s="14">
        <v>44</v>
      </c>
      <c r="E237" s="14">
        <v>440</v>
      </c>
      <c r="F237" s="15">
        <f t="shared" si="14"/>
        <v>0.42499999999999999</v>
      </c>
      <c r="G237" s="14">
        <v>142</v>
      </c>
      <c r="H237" s="14">
        <v>31</v>
      </c>
      <c r="I237" s="14">
        <v>397</v>
      </c>
      <c r="J237" s="18">
        <f t="shared" si="12"/>
        <v>0.4357682619647355</v>
      </c>
      <c r="K237" s="14">
        <v>81</v>
      </c>
      <c r="L237" s="14">
        <v>31</v>
      </c>
      <c r="M237" s="14">
        <v>262</v>
      </c>
      <c r="N237" s="18">
        <f t="shared" si="13"/>
        <v>0.42748091603053434</v>
      </c>
    </row>
    <row r="238" spans="1:14" outlineLevel="2" x14ac:dyDescent="0.3">
      <c r="A238" s="1" t="s">
        <v>238</v>
      </c>
      <c r="B238" s="1" t="s">
        <v>264</v>
      </c>
      <c r="C238" s="14">
        <v>136</v>
      </c>
      <c r="D238" s="14">
        <v>42</v>
      </c>
      <c r="E238" s="14">
        <v>454</v>
      </c>
      <c r="F238" s="15">
        <f t="shared" si="14"/>
        <v>0.39207048458149779</v>
      </c>
      <c r="G238" s="14">
        <v>143</v>
      </c>
      <c r="H238" s="14">
        <v>32</v>
      </c>
      <c r="I238" s="14">
        <v>458</v>
      </c>
      <c r="J238" s="18">
        <f t="shared" si="12"/>
        <v>0.38209606986899564</v>
      </c>
      <c r="K238" s="14">
        <v>150</v>
      </c>
      <c r="L238" s="14">
        <v>28</v>
      </c>
      <c r="M238" s="14">
        <v>461</v>
      </c>
      <c r="N238" s="18">
        <f t="shared" si="13"/>
        <v>0.38611713665943603</v>
      </c>
    </row>
    <row r="239" spans="1:14" outlineLevel="2" x14ac:dyDescent="0.3">
      <c r="A239" s="1" t="s">
        <v>238</v>
      </c>
      <c r="B239" s="1" t="s">
        <v>265</v>
      </c>
      <c r="C239" s="14">
        <v>87</v>
      </c>
      <c r="D239" s="14">
        <v>27</v>
      </c>
      <c r="E239" s="14">
        <v>493</v>
      </c>
      <c r="F239" s="15">
        <f t="shared" si="14"/>
        <v>0.23123732251521298</v>
      </c>
      <c r="G239" s="14">
        <v>91</v>
      </c>
      <c r="H239" s="14">
        <v>36</v>
      </c>
      <c r="I239" s="14">
        <v>477</v>
      </c>
      <c r="J239" s="18">
        <f t="shared" si="12"/>
        <v>0.2662473794549266</v>
      </c>
      <c r="K239" s="14">
        <v>106</v>
      </c>
      <c r="L239" s="14">
        <v>29</v>
      </c>
      <c r="M239" s="14">
        <v>526</v>
      </c>
      <c r="N239" s="18">
        <f t="shared" si="13"/>
        <v>0.25665399239543724</v>
      </c>
    </row>
    <row r="240" spans="1:14" outlineLevel="2" x14ac:dyDescent="0.3">
      <c r="A240" s="1" t="s">
        <v>238</v>
      </c>
      <c r="B240" s="1" t="s">
        <v>266</v>
      </c>
      <c r="C240" s="14">
        <v>119</v>
      </c>
      <c r="D240" s="14">
        <v>32</v>
      </c>
      <c r="E240" s="14">
        <v>398</v>
      </c>
      <c r="F240" s="15">
        <f t="shared" si="14"/>
        <v>0.37939698492462309</v>
      </c>
      <c r="G240" s="14">
        <v>103</v>
      </c>
      <c r="H240" s="14">
        <v>32</v>
      </c>
      <c r="I240" s="14">
        <v>407</v>
      </c>
      <c r="J240" s="18">
        <f t="shared" si="12"/>
        <v>0.33169533169533172</v>
      </c>
      <c r="K240" s="14">
        <v>103</v>
      </c>
      <c r="L240" s="14">
        <v>24</v>
      </c>
      <c r="M240" s="14">
        <v>370</v>
      </c>
      <c r="N240" s="18">
        <f t="shared" si="13"/>
        <v>0.34324324324324323</v>
      </c>
    </row>
    <row r="241" spans="1:14" outlineLevel="2" x14ac:dyDescent="0.3">
      <c r="A241" s="1" t="s">
        <v>238</v>
      </c>
      <c r="B241" s="1" t="s">
        <v>267</v>
      </c>
      <c r="C241" s="14">
        <v>67</v>
      </c>
      <c r="D241" s="14">
        <v>13</v>
      </c>
      <c r="E241" s="14">
        <v>167</v>
      </c>
      <c r="F241" s="15">
        <f t="shared" si="14"/>
        <v>0.47904191616766467</v>
      </c>
      <c r="G241" s="14">
        <v>67</v>
      </c>
      <c r="H241" s="14">
        <v>13</v>
      </c>
      <c r="I241" s="14">
        <v>192</v>
      </c>
      <c r="J241" s="18">
        <f t="shared" si="12"/>
        <v>0.41666666666666669</v>
      </c>
      <c r="K241" s="14">
        <v>76</v>
      </c>
      <c r="L241" s="14">
        <v>11</v>
      </c>
      <c r="M241" s="14">
        <v>208</v>
      </c>
      <c r="N241" s="18">
        <f t="shared" si="13"/>
        <v>0.41826923076923078</v>
      </c>
    </row>
    <row r="242" spans="1:14" outlineLevel="2" x14ac:dyDescent="0.3">
      <c r="A242" s="1" t="s">
        <v>238</v>
      </c>
      <c r="B242" s="1" t="s">
        <v>268</v>
      </c>
      <c r="C242" s="14">
        <v>17</v>
      </c>
      <c r="D242" s="14">
        <v>7</v>
      </c>
      <c r="E242" s="14">
        <v>43</v>
      </c>
      <c r="F242" s="15">
        <f t="shared" si="14"/>
        <v>0.55813953488372092</v>
      </c>
      <c r="G242" s="14">
        <v>11</v>
      </c>
      <c r="H242" s="14">
        <v>6</v>
      </c>
      <c r="I242" s="14">
        <v>41</v>
      </c>
      <c r="J242" s="18">
        <f t="shared" si="12"/>
        <v>0.41463414634146339</v>
      </c>
      <c r="K242" s="14">
        <v>17</v>
      </c>
      <c r="L242" s="14">
        <v>7</v>
      </c>
      <c r="M242" s="14">
        <v>48</v>
      </c>
      <c r="N242" s="18">
        <f t="shared" si="13"/>
        <v>0.5</v>
      </c>
    </row>
    <row r="243" spans="1:14" outlineLevel="2" x14ac:dyDescent="0.3">
      <c r="A243" s="1" t="s">
        <v>238</v>
      </c>
      <c r="B243" s="1" t="s">
        <v>269</v>
      </c>
      <c r="C243" s="14">
        <v>23</v>
      </c>
      <c r="D243" s="14">
        <v>7</v>
      </c>
      <c r="E243" s="14">
        <v>40</v>
      </c>
      <c r="F243" s="15">
        <f t="shared" si="14"/>
        <v>0.75</v>
      </c>
      <c r="G243" s="14">
        <v>23</v>
      </c>
      <c r="H243" s="14">
        <v>8</v>
      </c>
      <c r="I243" s="14">
        <v>40</v>
      </c>
      <c r="J243" s="18">
        <f t="shared" si="12"/>
        <v>0.77500000000000002</v>
      </c>
      <c r="K243" s="14"/>
      <c r="L243" s="14"/>
      <c r="M243" s="14"/>
      <c r="N243" s="18"/>
    </row>
    <row r="244" spans="1:14" outlineLevel="2" x14ac:dyDescent="0.3">
      <c r="A244" s="1" t="s">
        <v>238</v>
      </c>
      <c r="B244" s="1" t="s">
        <v>270</v>
      </c>
      <c r="C244" s="14">
        <v>65</v>
      </c>
      <c r="D244" s="14">
        <v>16</v>
      </c>
      <c r="E244" s="14">
        <v>168</v>
      </c>
      <c r="F244" s="15">
        <f t="shared" si="14"/>
        <v>0.48214285714285715</v>
      </c>
      <c r="G244" s="14">
        <v>58</v>
      </c>
      <c r="H244" s="14">
        <v>17</v>
      </c>
      <c r="I244" s="14">
        <v>161</v>
      </c>
      <c r="J244" s="18">
        <f t="shared" si="12"/>
        <v>0.46583850931677018</v>
      </c>
      <c r="K244" s="14">
        <v>61</v>
      </c>
      <c r="L244" s="14">
        <v>13</v>
      </c>
      <c r="M244" s="14">
        <v>179</v>
      </c>
      <c r="N244" s="18">
        <f t="shared" si="13"/>
        <v>0.41340782122905029</v>
      </c>
    </row>
    <row r="245" spans="1:14" outlineLevel="2" x14ac:dyDescent="0.3">
      <c r="A245" s="1" t="s">
        <v>238</v>
      </c>
      <c r="B245" s="1" t="s">
        <v>271</v>
      </c>
      <c r="C245" s="14">
        <v>124</v>
      </c>
      <c r="D245" s="14">
        <v>42</v>
      </c>
      <c r="E245" s="14">
        <v>274</v>
      </c>
      <c r="F245" s="15">
        <f t="shared" si="14"/>
        <v>0.6058394160583942</v>
      </c>
      <c r="G245" s="14">
        <v>81</v>
      </c>
      <c r="H245" s="14">
        <v>36</v>
      </c>
      <c r="I245" s="14">
        <v>231</v>
      </c>
      <c r="J245" s="18">
        <f t="shared" si="12"/>
        <v>0.50649350649350644</v>
      </c>
      <c r="K245" s="14">
        <v>82</v>
      </c>
      <c r="L245" s="14">
        <v>28</v>
      </c>
      <c r="M245" s="14">
        <v>232</v>
      </c>
      <c r="N245" s="18">
        <f t="shared" si="13"/>
        <v>0.47413793103448276</v>
      </c>
    </row>
    <row r="246" spans="1:14" outlineLevel="1" x14ac:dyDescent="0.3">
      <c r="A246" s="11" t="s">
        <v>272</v>
      </c>
      <c r="B246" s="12"/>
      <c r="C246" s="13">
        <f>SUBTOTAL(9,C247:C254)</f>
        <v>802</v>
      </c>
      <c r="D246" s="13">
        <f>SUBTOTAL(9,D247:D254)</f>
        <v>131</v>
      </c>
      <c r="E246" s="13">
        <f>SUBTOTAL(9,E247:E254)</f>
        <v>2328</v>
      </c>
      <c r="F246" s="10">
        <f t="shared" si="14"/>
        <v>0.40077319587628868</v>
      </c>
      <c r="G246" s="13">
        <f>SUBTOTAL(9,G247:G254)</f>
        <v>821</v>
      </c>
      <c r="H246" s="13">
        <f>SUBTOTAL(9,H247:H254)</f>
        <v>135</v>
      </c>
      <c r="I246" s="13">
        <f>SUBTOTAL(9,I247:I254)</f>
        <v>2330</v>
      </c>
      <c r="J246" s="10">
        <f t="shared" si="12"/>
        <v>0.41030042918454934</v>
      </c>
      <c r="K246" s="13">
        <f>SUBTOTAL(9,K247:K254)</f>
        <v>771</v>
      </c>
      <c r="L246" s="13">
        <f>SUBTOTAL(9,L247:L254)</f>
        <v>177</v>
      </c>
      <c r="M246" s="13">
        <f>SUBTOTAL(9,M247:M254)</f>
        <v>2362</v>
      </c>
      <c r="N246" s="10">
        <f t="shared" si="13"/>
        <v>0.40135478408128705</v>
      </c>
    </row>
    <row r="247" spans="1:14" outlineLevel="2" x14ac:dyDescent="0.3">
      <c r="A247" s="1" t="s">
        <v>273</v>
      </c>
      <c r="B247" s="1" t="s">
        <v>274</v>
      </c>
      <c r="C247" s="14">
        <v>79</v>
      </c>
      <c r="D247" s="14">
        <v>16</v>
      </c>
      <c r="E247" s="14">
        <v>212</v>
      </c>
      <c r="F247" s="15">
        <f t="shared" si="14"/>
        <v>0.44811320754716982</v>
      </c>
      <c r="G247" s="14">
        <v>67</v>
      </c>
      <c r="H247" s="14">
        <v>17</v>
      </c>
      <c r="I247" s="14">
        <v>164</v>
      </c>
      <c r="J247" s="18">
        <f t="shared" si="12"/>
        <v>0.51219512195121952</v>
      </c>
      <c r="K247" s="14">
        <v>60</v>
      </c>
      <c r="L247" s="14">
        <v>14</v>
      </c>
      <c r="M247" s="14">
        <v>156</v>
      </c>
      <c r="N247" s="18">
        <f t="shared" si="13"/>
        <v>0.47435897435897434</v>
      </c>
    </row>
    <row r="248" spans="1:14" outlineLevel="2" x14ac:dyDescent="0.3">
      <c r="A248" s="1" t="s">
        <v>273</v>
      </c>
      <c r="B248" s="1" t="s">
        <v>275</v>
      </c>
      <c r="C248" s="14">
        <v>131</v>
      </c>
      <c r="D248" s="14">
        <v>28</v>
      </c>
      <c r="E248" s="14">
        <v>360</v>
      </c>
      <c r="F248" s="15">
        <f t="shared" si="14"/>
        <v>0.44166666666666665</v>
      </c>
      <c r="G248" s="14">
        <v>144</v>
      </c>
      <c r="H248" s="14">
        <v>25</v>
      </c>
      <c r="I248" s="14">
        <v>370</v>
      </c>
      <c r="J248" s="18">
        <f t="shared" si="12"/>
        <v>0.45675675675675675</v>
      </c>
      <c r="K248" s="14">
        <v>120</v>
      </c>
      <c r="L248" s="14">
        <v>29</v>
      </c>
      <c r="M248" s="14">
        <v>346</v>
      </c>
      <c r="N248" s="18">
        <f t="shared" si="13"/>
        <v>0.430635838150289</v>
      </c>
    </row>
    <row r="249" spans="1:14" outlineLevel="2" x14ac:dyDescent="0.3">
      <c r="A249" s="1" t="s">
        <v>273</v>
      </c>
      <c r="B249" s="1" t="s">
        <v>276</v>
      </c>
      <c r="C249" s="14">
        <v>145</v>
      </c>
      <c r="D249" s="14">
        <v>25</v>
      </c>
      <c r="E249" s="14">
        <v>596</v>
      </c>
      <c r="F249" s="15">
        <f t="shared" si="14"/>
        <v>0.28523489932885904</v>
      </c>
      <c r="G249" s="14">
        <v>149</v>
      </c>
      <c r="H249" s="14">
        <v>27</v>
      </c>
      <c r="I249" s="14">
        <v>606</v>
      </c>
      <c r="J249" s="18">
        <f t="shared" si="12"/>
        <v>0.29042904290429045</v>
      </c>
      <c r="K249" s="14">
        <v>147</v>
      </c>
      <c r="L249" s="14">
        <v>35</v>
      </c>
      <c r="M249" s="14">
        <v>641</v>
      </c>
      <c r="N249" s="18">
        <f t="shared" si="13"/>
        <v>0.2839313572542902</v>
      </c>
    </row>
    <row r="250" spans="1:14" outlineLevel="2" x14ac:dyDescent="0.3">
      <c r="A250" s="1" t="s">
        <v>273</v>
      </c>
      <c r="B250" s="1" t="s">
        <v>277</v>
      </c>
      <c r="C250" s="14">
        <v>74</v>
      </c>
      <c r="D250" s="14">
        <v>13</v>
      </c>
      <c r="E250" s="14">
        <v>277</v>
      </c>
      <c r="F250" s="15">
        <f t="shared" si="14"/>
        <v>0.3140794223826715</v>
      </c>
      <c r="G250" s="14">
        <v>75</v>
      </c>
      <c r="H250" s="14">
        <v>12</v>
      </c>
      <c r="I250" s="14">
        <v>269</v>
      </c>
      <c r="J250" s="18">
        <f t="shared" si="12"/>
        <v>0.32342007434944237</v>
      </c>
      <c r="K250" s="14">
        <v>73</v>
      </c>
      <c r="L250" s="14">
        <v>9</v>
      </c>
      <c r="M250" s="14">
        <v>252</v>
      </c>
      <c r="N250" s="18">
        <f t="shared" si="13"/>
        <v>0.32539682539682541</v>
      </c>
    </row>
    <row r="251" spans="1:14" outlineLevel="2" x14ac:dyDescent="0.3">
      <c r="A251" s="1" t="s">
        <v>273</v>
      </c>
      <c r="B251" s="1" t="s">
        <v>278</v>
      </c>
      <c r="C251" s="14">
        <v>60</v>
      </c>
      <c r="D251" s="14">
        <v>10</v>
      </c>
      <c r="E251" s="14">
        <v>136</v>
      </c>
      <c r="F251" s="15">
        <f t="shared" si="14"/>
        <v>0.51470588235294112</v>
      </c>
      <c r="G251" s="14">
        <v>64</v>
      </c>
      <c r="H251" s="14">
        <v>8</v>
      </c>
      <c r="I251" s="14">
        <v>136</v>
      </c>
      <c r="J251" s="18">
        <f t="shared" si="12"/>
        <v>0.52941176470588236</v>
      </c>
      <c r="K251" s="14">
        <v>62</v>
      </c>
      <c r="L251" s="14">
        <v>12</v>
      </c>
      <c r="M251" s="14">
        <v>134</v>
      </c>
      <c r="N251" s="18">
        <f t="shared" si="13"/>
        <v>0.55223880597014929</v>
      </c>
    </row>
    <row r="252" spans="1:14" outlineLevel="2" x14ac:dyDescent="0.3">
      <c r="A252" s="1" t="s">
        <v>273</v>
      </c>
      <c r="B252" s="1" t="s">
        <v>279</v>
      </c>
      <c r="C252" s="14">
        <v>86</v>
      </c>
      <c r="D252" s="14">
        <v>13</v>
      </c>
      <c r="E252" s="14">
        <v>291</v>
      </c>
      <c r="F252" s="15">
        <f t="shared" si="14"/>
        <v>0.34020618556701032</v>
      </c>
      <c r="G252" s="14">
        <v>97</v>
      </c>
      <c r="H252" s="14">
        <v>19</v>
      </c>
      <c r="I252" s="14">
        <v>321</v>
      </c>
      <c r="J252" s="18">
        <f t="shared" si="12"/>
        <v>0.36137071651090341</v>
      </c>
      <c r="K252" s="14">
        <v>79</v>
      </c>
      <c r="L252" s="14">
        <v>25</v>
      </c>
      <c r="M252" s="14">
        <v>305</v>
      </c>
      <c r="N252" s="18">
        <f t="shared" si="13"/>
        <v>0.34098360655737703</v>
      </c>
    </row>
    <row r="253" spans="1:14" outlineLevel="2" x14ac:dyDescent="0.3">
      <c r="A253" s="1" t="s">
        <v>273</v>
      </c>
      <c r="B253" s="1" t="s">
        <v>280</v>
      </c>
      <c r="C253" s="14">
        <v>88</v>
      </c>
      <c r="D253" s="14">
        <v>11</v>
      </c>
      <c r="E253" s="14">
        <v>164</v>
      </c>
      <c r="F253" s="15">
        <f t="shared" si="14"/>
        <v>0.60365853658536583</v>
      </c>
      <c r="G253" s="14">
        <v>78</v>
      </c>
      <c r="H253" s="14">
        <v>9</v>
      </c>
      <c r="I253" s="14">
        <v>148</v>
      </c>
      <c r="J253" s="18">
        <f t="shared" si="12"/>
        <v>0.58783783783783783</v>
      </c>
      <c r="K253" s="14">
        <v>96</v>
      </c>
      <c r="L253" s="14">
        <v>23</v>
      </c>
      <c r="M253" s="14">
        <v>208</v>
      </c>
      <c r="N253" s="18">
        <f t="shared" si="13"/>
        <v>0.57211538461538458</v>
      </c>
    </row>
    <row r="254" spans="1:14" outlineLevel="2" x14ac:dyDescent="0.3">
      <c r="A254" s="1" t="s">
        <v>273</v>
      </c>
      <c r="B254" s="1" t="s">
        <v>281</v>
      </c>
      <c r="C254" s="14">
        <v>139</v>
      </c>
      <c r="D254" s="14">
        <v>15</v>
      </c>
      <c r="E254" s="14">
        <v>292</v>
      </c>
      <c r="F254" s="15">
        <f t="shared" si="14"/>
        <v>0.5273972602739726</v>
      </c>
      <c r="G254" s="14">
        <v>147</v>
      </c>
      <c r="H254" s="14">
        <v>18</v>
      </c>
      <c r="I254" s="14">
        <v>316</v>
      </c>
      <c r="J254" s="18">
        <f t="shared" si="12"/>
        <v>0.52215189873417722</v>
      </c>
      <c r="K254" s="14">
        <v>134</v>
      </c>
      <c r="L254" s="14">
        <v>30</v>
      </c>
      <c r="M254" s="14">
        <v>320</v>
      </c>
      <c r="N254" s="18">
        <f t="shared" si="13"/>
        <v>0.51249999999999996</v>
      </c>
    </row>
    <row r="255" spans="1:14" outlineLevel="1" x14ac:dyDescent="0.3">
      <c r="A255" s="11" t="s">
        <v>282</v>
      </c>
      <c r="B255" s="12"/>
      <c r="C255" s="13">
        <f>SUBTOTAL(9,C256:C256)</f>
        <v>81</v>
      </c>
      <c r="D255" s="13">
        <f>SUBTOTAL(9,D256:D256)</f>
        <v>20</v>
      </c>
      <c r="E255" s="13">
        <f>SUBTOTAL(9,E256:E256)</f>
        <v>142</v>
      </c>
      <c r="F255" s="10">
        <f t="shared" si="14"/>
        <v>0.71126760563380287</v>
      </c>
      <c r="G255" s="13">
        <f>SUBTOTAL(9,G256:G256)</f>
        <v>86</v>
      </c>
      <c r="H255" s="13">
        <f>SUBTOTAL(9,H256:H256)</f>
        <v>12</v>
      </c>
      <c r="I255" s="13">
        <f>SUBTOTAL(9,I256:I256)</f>
        <v>128</v>
      </c>
      <c r="J255" s="10">
        <f t="shared" si="12"/>
        <v>0.765625</v>
      </c>
      <c r="K255" s="13">
        <f>SUBTOTAL(9,K256:K256)</f>
        <v>97</v>
      </c>
      <c r="L255" s="13">
        <f>SUBTOTAL(9,L256:L256)</f>
        <v>13</v>
      </c>
      <c r="M255" s="13">
        <f>SUBTOTAL(9,M256:M256)</f>
        <v>138</v>
      </c>
      <c r="N255" s="10">
        <f t="shared" si="13"/>
        <v>0.79710144927536231</v>
      </c>
    </row>
    <row r="256" spans="1:14" outlineLevel="2" x14ac:dyDescent="0.3">
      <c r="A256" s="1" t="s">
        <v>283</v>
      </c>
      <c r="B256" s="1" t="s">
        <v>284</v>
      </c>
      <c r="C256" s="14">
        <v>81</v>
      </c>
      <c r="D256" s="14">
        <v>20</v>
      </c>
      <c r="E256" s="14">
        <v>142</v>
      </c>
      <c r="F256" s="15">
        <f t="shared" si="14"/>
        <v>0.71126760563380287</v>
      </c>
      <c r="G256" s="14">
        <v>86</v>
      </c>
      <c r="H256" s="14">
        <v>12</v>
      </c>
      <c r="I256" s="14">
        <v>128</v>
      </c>
      <c r="J256" s="18">
        <f t="shared" si="12"/>
        <v>0.765625</v>
      </c>
      <c r="K256" s="14">
        <v>97</v>
      </c>
      <c r="L256" s="14">
        <v>13</v>
      </c>
      <c r="M256" s="14">
        <v>138</v>
      </c>
      <c r="N256" s="18">
        <f t="shared" si="13"/>
        <v>0.79710144927536231</v>
      </c>
    </row>
    <row r="257" spans="1:14" outlineLevel="1" x14ac:dyDescent="0.3">
      <c r="A257" s="11" t="s">
        <v>285</v>
      </c>
      <c r="B257" s="12"/>
      <c r="C257" s="13">
        <f>SUBTOTAL(9,C258:C270)</f>
        <v>952</v>
      </c>
      <c r="D257" s="13">
        <f>SUBTOTAL(9,D258:D270)</f>
        <v>232</v>
      </c>
      <c r="E257" s="13">
        <f>SUBTOTAL(9,E258:E270)</f>
        <v>2453</v>
      </c>
      <c r="F257" s="10">
        <f t="shared" si="14"/>
        <v>0.48267427639624949</v>
      </c>
      <c r="G257" s="13">
        <f>SUBTOTAL(9,G258:G270)</f>
        <v>958</v>
      </c>
      <c r="H257" s="13">
        <f>SUBTOTAL(9,H258:H270)</f>
        <v>223</v>
      </c>
      <c r="I257" s="13">
        <f>SUBTOTAL(9,I258:I270)</f>
        <v>2411</v>
      </c>
      <c r="J257" s="10">
        <f t="shared" si="12"/>
        <v>0.48983824139361259</v>
      </c>
      <c r="K257" s="13">
        <f>SUBTOTAL(9,K258:K270)</f>
        <v>1076</v>
      </c>
      <c r="L257" s="13">
        <f>SUBTOTAL(9,L258:L270)</f>
        <v>220</v>
      </c>
      <c r="M257" s="13">
        <f>SUBTOTAL(9,M258:M270)</f>
        <v>2660</v>
      </c>
      <c r="N257" s="10">
        <f t="shared" si="13"/>
        <v>0.48721804511278194</v>
      </c>
    </row>
    <row r="258" spans="1:14" outlineLevel="2" x14ac:dyDescent="0.3">
      <c r="A258" s="1" t="s">
        <v>286</v>
      </c>
      <c r="B258" s="1" t="s">
        <v>287</v>
      </c>
      <c r="C258" s="14">
        <v>13</v>
      </c>
      <c r="D258" s="14">
        <v>0</v>
      </c>
      <c r="E258" s="14">
        <v>17</v>
      </c>
      <c r="F258" s="15">
        <f t="shared" si="14"/>
        <v>0.76470588235294112</v>
      </c>
      <c r="G258" s="14">
        <v>15</v>
      </c>
      <c r="H258" s="14">
        <v>0</v>
      </c>
      <c r="I258" s="14">
        <v>19</v>
      </c>
      <c r="J258" s="18">
        <f t="shared" si="12"/>
        <v>0.78947368421052633</v>
      </c>
      <c r="K258" s="14">
        <v>22</v>
      </c>
      <c r="L258" s="14">
        <v>0</v>
      </c>
      <c r="M258" s="14">
        <v>22</v>
      </c>
      <c r="N258" s="18">
        <f t="shared" si="13"/>
        <v>1</v>
      </c>
    </row>
    <row r="259" spans="1:14" outlineLevel="2" x14ac:dyDescent="0.3">
      <c r="A259" s="1" t="s">
        <v>286</v>
      </c>
      <c r="B259" s="1" t="s">
        <v>288</v>
      </c>
      <c r="C259" s="14">
        <v>2</v>
      </c>
      <c r="D259" s="14">
        <v>4</v>
      </c>
      <c r="E259" s="14">
        <v>15</v>
      </c>
      <c r="F259" s="15">
        <f t="shared" si="14"/>
        <v>0.4</v>
      </c>
      <c r="G259" s="14">
        <v>1</v>
      </c>
      <c r="H259" s="14">
        <v>2</v>
      </c>
      <c r="I259" s="14">
        <v>12</v>
      </c>
      <c r="J259" s="18">
        <f t="shared" si="12"/>
        <v>0.25</v>
      </c>
      <c r="K259" s="14">
        <v>8</v>
      </c>
      <c r="L259" s="14">
        <v>0</v>
      </c>
      <c r="M259" s="14">
        <v>11</v>
      </c>
      <c r="N259" s="18">
        <f t="shared" si="13"/>
        <v>0.72727272727272729</v>
      </c>
    </row>
    <row r="260" spans="1:14" outlineLevel="2" x14ac:dyDescent="0.3">
      <c r="A260" s="1" t="s">
        <v>286</v>
      </c>
      <c r="B260" s="1" t="s">
        <v>289</v>
      </c>
      <c r="C260" s="14">
        <v>144</v>
      </c>
      <c r="D260" s="14">
        <v>31</v>
      </c>
      <c r="E260" s="14">
        <v>329</v>
      </c>
      <c r="F260" s="15">
        <f t="shared" si="14"/>
        <v>0.53191489361702127</v>
      </c>
      <c r="G260" s="14">
        <v>138</v>
      </c>
      <c r="H260" s="14">
        <v>29</v>
      </c>
      <c r="I260" s="14">
        <v>293</v>
      </c>
      <c r="J260" s="18">
        <f t="shared" si="12"/>
        <v>0.56996587030716728</v>
      </c>
      <c r="K260" s="14">
        <v>140</v>
      </c>
      <c r="L260" s="14">
        <v>36</v>
      </c>
      <c r="M260" s="14">
        <v>283</v>
      </c>
      <c r="N260" s="18">
        <f t="shared" si="13"/>
        <v>0.62190812720848054</v>
      </c>
    </row>
    <row r="261" spans="1:14" outlineLevel="2" x14ac:dyDescent="0.3">
      <c r="A261" s="1" t="s">
        <v>286</v>
      </c>
      <c r="B261" s="1" t="s">
        <v>290</v>
      </c>
      <c r="C261" s="14">
        <v>13</v>
      </c>
      <c r="D261" s="14">
        <v>3</v>
      </c>
      <c r="E261" s="14">
        <v>16</v>
      </c>
      <c r="F261" s="15">
        <f t="shared" si="14"/>
        <v>1</v>
      </c>
      <c r="G261" s="14">
        <v>12</v>
      </c>
      <c r="H261" s="14">
        <v>0</v>
      </c>
      <c r="I261" s="14">
        <v>12</v>
      </c>
      <c r="J261" s="18">
        <f t="shared" si="12"/>
        <v>1</v>
      </c>
      <c r="K261" s="14">
        <v>11</v>
      </c>
      <c r="L261" s="14">
        <v>0</v>
      </c>
      <c r="M261" s="14">
        <v>11</v>
      </c>
      <c r="N261" s="18">
        <f t="shared" si="13"/>
        <v>1</v>
      </c>
    </row>
    <row r="262" spans="1:14" outlineLevel="2" x14ac:dyDescent="0.3">
      <c r="A262" s="1" t="s">
        <v>286</v>
      </c>
      <c r="B262" s="1" t="s">
        <v>291</v>
      </c>
      <c r="C262" s="14">
        <v>253</v>
      </c>
      <c r="D262" s="14">
        <v>49</v>
      </c>
      <c r="E262" s="14">
        <v>755</v>
      </c>
      <c r="F262" s="15">
        <f t="shared" si="14"/>
        <v>0.4</v>
      </c>
      <c r="G262" s="14">
        <v>267</v>
      </c>
      <c r="H262" s="14">
        <v>57</v>
      </c>
      <c r="I262" s="14">
        <v>755</v>
      </c>
      <c r="J262" s="18">
        <f t="shared" si="12"/>
        <v>0.4291390728476821</v>
      </c>
      <c r="K262" s="14">
        <v>274</v>
      </c>
      <c r="L262" s="14">
        <v>65</v>
      </c>
      <c r="M262" s="14">
        <v>768</v>
      </c>
      <c r="N262" s="18">
        <f t="shared" si="13"/>
        <v>0.44140625</v>
      </c>
    </row>
    <row r="263" spans="1:14" outlineLevel="2" x14ac:dyDescent="0.3">
      <c r="A263" s="1" t="s">
        <v>286</v>
      </c>
      <c r="B263" s="1" t="s">
        <v>292</v>
      </c>
      <c r="C263" s="14">
        <v>214</v>
      </c>
      <c r="D263" s="14">
        <v>39</v>
      </c>
      <c r="E263" s="14">
        <v>498</v>
      </c>
      <c r="F263" s="15">
        <f t="shared" si="14"/>
        <v>0.50803212851405621</v>
      </c>
      <c r="G263" s="14">
        <v>206</v>
      </c>
      <c r="H263" s="14">
        <v>51</v>
      </c>
      <c r="I263" s="14">
        <v>486</v>
      </c>
      <c r="J263" s="18">
        <f t="shared" si="12"/>
        <v>0.5288065843621399</v>
      </c>
      <c r="K263" s="14">
        <v>198</v>
      </c>
      <c r="L263" s="14">
        <v>35</v>
      </c>
      <c r="M263" s="14">
        <v>497</v>
      </c>
      <c r="N263" s="18">
        <f t="shared" si="13"/>
        <v>0.46881287726358151</v>
      </c>
    </row>
    <row r="264" spans="1:14" outlineLevel="2" x14ac:dyDescent="0.3">
      <c r="A264" s="1" t="s">
        <v>286</v>
      </c>
      <c r="B264" s="1" t="s">
        <v>293</v>
      </c>
      <c r="C264" s="14">
        <v>8</v>
      </c>
      <c r="D264" s="14">
        <v>4</v>
      </c>
      <c r="E264" s="14">
        <v>14</v>
      </c>
      <c r="F264" s="15">
        <f t="shared" si="14"/>
        <v>0.8571428571428571</v>
      </c>
      <c r="G264" s="14">
        <v>8</v>
      </c>
      <c r="H264" s="14">
        <v>0</v>
      </c>
      <c r="I264" s="14">
        <v>11</v>
      </c>
      <c r="J264" s="18">
        <f t="shared" si="12"/>
        <v>0.72727272727272729</v>
      </c>
      <c r="K264" s="14">
        <v>12</v>
      </c>
      <c r="L264" s="14">
        <v>0</v>
      </c>
      <c r="M264" s="14">
        <v>14</v>
      </c>
      <c r="N264" s="18">
        <f t="shared" si="13"/>
        <v>0.8571428571428571</v>
      </c>
    </row>
    <row r="265" spans="1:14" outlineLevel="2" x14ac:dyDescent="0.3">
      <c r="A265" s="1" t="s">
        <v>286</v>
      </c>
      <c r="B265" s="1" t="s">
        <v>294</v>
      </c>
      <c r="C265" s="14">
        <v>125</v>
      </c>
      <c r="D265" s="14">
        <v>45</v>
      </c>
      <c r="E265" s="14">
        <v>242</v>
      </c>
      <c r="F265" s="15">
        <f t="shared" si="14"/>
        <v>0.7024793388429752</v>
      </c>
      <c r="G265" s="14">
        <v>117</v>
      </c>
      <c r="H265" s="14">
        <v>46</v>
      </c>
      <c r="I265" s="14">
        <v>238</v>
      </c>
      <c r="J265" s="18">
        <f t="shared" si="12"/>
        <v>0.68487394957983194</v>
      </c>
      <c r="K265" s="14">
        <v>120</v>
      </c>
      <c r="L265" s="14">
        <v>43</v>
      </c>
      <c r="M265" s="14">
        <v>234</v>
      </c>
      <c r="N265" s="18">
        <f t="shared" si="13"/>
        <v>0.69658119658119655</v>
      </c>
    </row>
    <row r="266" spans="1:14" outlineLevel="2" x14ac:dyDescent="0.3">
      <c r="A266" s="1" t="s">
        <v>286</v>
      </c>
      <c r="B266" s="1" t="s">
        <v>76</v>
      </c>
      <c r="C266" s="14">
        <v>88</v>
      </c>
      <c r="D266" s="14">
        <v>22</v>
      </c>
      <c r="E266" s="14">
        <v>233</v>
      </c>
      <c r="F266" s="15">
        <f t="shared" si="14"/>
        <v>0.47210300429184548</v>
      </c>
      <c r="G266" s="14">
        <v>88</v>
      </c>
      <c r="H266" s="14">
        <v>8</v>
      </c>
      <c r="I266" s="14">
        <v>232</v>
      </c>
      <c r="J266" s="18">
        <f t="shared" si="12"/>
        <v>0.41379310344827586</v>
      </c>
      <c r="K266" s="14">
        <v>186</v>
      </c>
      <c r="L266" s="14">
        <v>8</v>
      </c>
      <c r="M266" s="14">
        <v>454</v>
      </c>
      <c r="N266" s="18">
        <f t="shared" si="13"/>
        <v>0.42731277533039647</v>
      </c>
    </row>
    <row r="267" spans="1:14" outlineLevel="2" x14ac:dyDescent="0.3">
      <c r="A267" s="1" t="s">
        <v>286</v>
      </c>
      <c r="B267" s="1" t="s">
        <v>295</v>
      </c>
      <c r="C267" s="14">
        <v>29</v>
      </c>
      <c r="D267" s="14">
        <v>1</v>
      </c>
      <c r="E267" s="14">
        <v>36</v>
      </c>
      <c r="F267" s="15">
        <f t="shared" si="14"/>
        <v>0.83333333333333337</v>
      </c>
      <c r="G267" s="14">
        <v>30</v>
      </c>
      <c r="H267" s="14">
        <v>0</v>
      </c>
      <c r="I267" s="14">
        <v>34</v>
      </c>
      <c r="J267" s="18">
        <f t="shared" si="12"/>
        <v>0.88235294117647056</v>
      </c>
      <c r="K267" s="14">
        <v>23</v>
      </c>
      <c r="L267" s="14">
        <v>3</v>
      </c>
      <c r="M267" s="14">
        <v>32</v>
      </c>
      <c r="N267" s="18">
        <f t="shared" si="13"/>
        <v>0.8125</v>
      </c>
    </row>
    <row r="268" spans="1:14" outlineLevel="2" x14ac:dyDescent="0.3">
      <c r="A268" s="1" t="s">
        <v>286</v>
      </c>
      <c r="B268" s="1" t="s">
        <v>296</v>
      </c>
      <c r="C268" s="14">
        <v>19</v>
      </c>
      <c r="D268" s="14">
        <v>2</v>
      </c>
      <c r="E268" s="14">
        <v>35</v>
      </c>
      <c r="F268" s="15">
        <f t="shared" si="14"/>
        <v>0.6</v>
      </c>
      <c r="G268" s="14">
        <v>31</v>
      </c>
      <c r="H268" s="14">
        <v>4</v>
      </c>
      <c r="I268" s="14">
        <v>43</v>
      </c>
      <c r="J268" s="18">
        <f t="shared" si="12"/>
        <v>0.81395348837209303</v>
      </c>
      <c r="K268" s="14">
        <v>25</v>
      </c>
      <c r="L268" s="14">
        <v>1</v>
      </c>
      <c r="M268" s="14">
        <v>33</v>
      </c>
      <c r="N268" s="18">
        <f t="shared" si="13"/>
        <v>0.78787878787878785</v>
      </c>
    </row>
    <row r="269" spans="1:14" outlineLevel="2" x14ac:dyDescent="0.3">
      <c r="A269" s="1" t="s">
        <v>286</v>
      </c>
      <c r="B269" s="1" t="s">
        <v>297</v>
      </c>
      <c r="C269" s="14">
        <v>29</v>
      </c>
      <c r="D269" s="14">
        <v>32</v>
      </c>
      <c r="E269" s="14">
        <v>237</v>
      </c>
      <c r="F269" s="15">
        <f t="shared" si="14"/>
        <v>0.25738396624472576</v>
      </c>
      <c r="G269" s="14">
        <v>34</v>
      </c>
      <c r="H269" s="14">
        <v>24</v>
      </c>
      <c r="I269" s="14">
        <v>254</v>
      </c>
      <c r="J269" s="18">
        <f t="shared" si="12"/>
        <v>0.2283464566929134</v>
      </c>
      <c r="K269" s="14">
        <v>46</v>
      </c>
      <c r="L269" s="14">
        <v>28</v>
      </c>
      <c r="M269" s="14">
        <v>282</v>
      </c>
      <c r="N269" s="18">
        <f t="shared" si="13"/>
        <v>0.26241134751773049</v>
      </c>
    </row>
    <row r="270" spans="1:14" outlineLevel="2" x14ac:dyDescent="0.3">
      <c r="A270" s="1" t="s">
        <v>286</v>
      </c>
      <c r="B270" s="1" t="s">
        <v>298</v>
      </c>
      <c r="C270" s="14">
        <v>15</v>
      </c>
      <c r="D270" s="14">
        <v>0</v>
      </c>
      <c r="E270" s="14">
        <v>26</v>
      </c>
      <c r="F270" s="15">
        <f t="shared" si="14"/>
        <v>0.57692307692307687</v>
      </c>
      <c r="G270" s="14">
        <v>11</v>
      </c>
      <c r="H270" s="14">
        <v>2</v>
      </c>
      <c r="I270" s="14">
        <v>22</v>
      </c>
      <c r="J270" s="18">
        <f t="shared" si="12"/>
        <v>0.59090909090909094</v>
      </c>
      <c r="K270" s="14">
        <v>11</v>
      </c>
      <c r="L270" s="14">
        <v>1</v>
      </c>
      <c r="M270" s="14">
        <v>19</v>
      </c>
      <c r="N270" s="18">
        <f t="shared" si="13"/>
        <v>0.63157894736842102</v>
      </c>
    </row>
    <row r="271" spans="1:14" outlineLevel="1" x14ac:dyDescent="0.3">
      <c r="A271" s="11" t="s">
        <v>299</v>
      </c>
      <c r="B271" s="12"/>
      <c r="C271" s="13">
        <f>SUBTOTAL(9,C272:C280)</f>
        <v>223</v>
      </c>
      <c r="D271" s="13">
        <f>SUBTOTAL(9,D272:D280)</f>
        <v>38</v>
      </c>
      <c r="E271" s="13">
        <f>SUBTOTAL(9,E272:E280)</f>
        <v>348</v>
      </c>
      <c r="F271" s="10">
        <f t="shared" si="14"/>
        <v>0.75</v>
      </c>
      <c r="G271" s="13">
        <f>SUBTOTAL(9,G272:G280)</f>
        <v>223</v>
      </c>
      <c r="H271" s="13">
        <f>SUBTOTAL(9,H272:H280)</f>
        <v>36</v>
      </c>
      <c r="I271" s="13">
        <f>SUBTOTAL(9,I272:I280)</f>
        <v>341</v>
      </c>
      <c r="J271" s="10">
        <f t="shared" si="12"/>
        <v>0.7595307917888563</v>
      </c>
      <c r="K271" s="13">
        <f>SUBTOTAL(9,K272:K280)</f>
        <v>240</v>
      </c>
      <c r="L271" s="13">
        <f>SUBTOTAL(9,L272:L280)</f>
        <v>39</v>
      </c>
      <c r="M271" s="13">
        <f>SUBTOTAL(9,M272:M280)</f>
        <v>372</v>
      </c>
      <c r="N271" s="10">
        <f t="shared" si="13"/>
        <v>0.75</v>
      </c>
    </row>
    <row r="272" spans="1:14" outlineLevel="2" x14ac:dyDescent="0.3">
      <c r="A272" s="1" t="s">
        <v>300</v>
      </c>
      <c r="B272" s="1" t="s">
        <v>301</v>
      </c>
      <c r="C272" s="14">
        <v>25</v>
      </c>
      <c r="D272" s="14">
        <v>11</v>
      </c>
      <c r="E272" s="14">
        <v>63</v>
      </c>
      <c r="F272" s="15">
        <f t="shared" si="14"/>
        <v>0.5714285714285714</v>
      </c>
      <c r="G272" s="14">
        <v>23</v>
      </c>
      <c r="H272" s="14">
        <v>8</v>
      </c>
      <c r="I272" s="14">
        <v>59</v>
      </c>
      <c r="J272" s="18">
        <f t="shared" si="12"/>
        <v>0.52542372881355937</v>
      </c>
      <c r="K272" s="14">
        <v>22</v>
      </c>
      <c r="L272" s="14">
        <v>8</v>
      </c>
      <c r="M272" s="14">
        <v>55</v>
      </c>
      <c r="N272" s="18">
        <f t="shared" si="13"/>
        <v>0.54545454545454541</v>
      </c>
    </row>
    <row r="273" spans="1:14" outlineLevel="2" x14ac:dyDescent="0.3">
      <c r="A273" s="1" t="s">
        <v>300</v>
      </c>
      <c r="B273" s="1" t="s">
        <v>302</v>
      </c>
      <c r="C273" s="14">
        <v>28</v>
      </c>
      <c r="D273" s="14">
        <v>9</v>
      </c>
      <c r="E273" s="14">
        <v>66</v>
      </c>
      <c r="F273" s="15">
        <f t="shared" si="14"/>
        <v>0.56060606060606055</v>
      </c>
      <c r="G273" s="14">
        <v>31</v>
      </c>
      <c r="H273" s="14">
        <v>9</v>
      </c>
      <c r="I273" s="14">
        <v>71</v>
      </c>
      <c r="J273" s="18">
        <f t="shared" si="12"/>
        <v>0.56338028169014087</v>
      </c>
      <c r="K273" s="14">
        <v>42</v>
      </c>
      <c r="L273" s="14">
        <v>12</v>
      </c>
      <c r="M273" s="14">
        <v>96</v>
      </c>
      <c r="N273" s="18">
        <f t="shared" si="13"/>
        <v>0.5625</v>
      </c>
    </row>
    <row r="274" spans="1:14" outlineLevel="2" x14ac:dyDescent="0.3">
      <c r="A274" s="1" t="s">
        <v>300</v>
      </c>
      <c r="B274" s="1" t="s">
        <v>303</v>
      </c>
      <c r="C274" s="14">
        <v>23</v>
      </c>
      <c r="D274" s="14">
        <v>0</v>
      </c>
      <c r="E274" s="14">
        <v>32</v>
      </c>
      <c r="F274" s="15">
        <f t="shared" si="14"/>
        <v>0.71875</v>
      </c>
      <c r="G274" s="14">
        <v>18</v>
      </c>
      <c r="H274" s="14">
        <v>0</v>
      </c>
      <c r="I274" s="14">
        <v>24</v>
      </c>
      <c r="J274" s="18">
        <f t="shared" si="12"/>
        <v>0.75</v>
      </c>
      <c r="K274" s="14">
        <v>27</v>
      </c>
      <c r="L274" s="14">
        <v>0</v>
      </c>
      <c r="M274" s="14">
        <v>37</v>
      </c>
      <c r="N274" s="18">
        <f t="shared" si="13"/>
        <v>0.72972972972972971</v>
      </c>
    </row>
    <row r="275" spans="1:14" outlineLevel="2" x14ac:dyDescent="0.3">
      <c r="A275" s="1" t="s">
        <v>300</v>
      </c>
      <c r="B275" s="1" t="s">
        <v>304</v>
      </c>
      <c r="C275" s="14">
        <v>46</v>
      </c>
      <c r="D275" s="14">
        <v>10</v>
      </c>
      <c r="E275" s="14">
        <v>61</v>
      </c>
      <c r="F275" s="15">
        <f t="shared" si="14"/>
        <v>0.91803278688524592</v>
      </c>
      <c r="G275" s="14">
        <v>47</v>
      </c>
      <c r="H275" s="14">
        <v>9</v>
      </c>
      <c r="I275" s="14">
        <v>62</v>
      </c>
      <c r="J275" s="18">
        <f t="shared" si="12"/>
        <v>0.90322580645161288</v>
      </c>
      <c r="K275" s="14">
        <v>46</v>
      </c>
      <c r="L275" s="14">
        <v>9</v>
      </c>
      <c r="M275" s="14">
        <v>61</v>
      </c>
      <c r="N275" s="18">
        <f t="shared" si="13"/>
        <v>0.90163934426229508</v>
      </c>
    </row>
    <row r="276" spans="1:14" outlineLevel="2" x14ac:dyDescent="0.3">
      <c r="A276" s="1" t="s">
        <v>300</v>
      </c>
      <c r="B276" s="1" t="s">
        <v>305</v>
      </c>
      <c r="C276" s="14">
        <v>9</v>
      </c>
      <c r="D276" s="14">
        <v>1</v>
      </c>
      <c r="E276" s="14">
        <v>10</v>
      </c>
      <c r="F276" s="15">
        <f t="shared" si="14"/>
        <v>1</v>
      </c>
      <c r="G276" s="14">
        <v>8</v>
      </c>
      <c r="H276" s="14">
        <v>1</v>
      </c>
      <c r="I276" s="14">
        <v>9</v>
      </c>
      <c r="J276" s="18">
        <f t="shared" si="12"/>
        <v>1</v>
      </c>
      <c r="K276" s="14">
        <v>6</v>
      </c>
      <c r="L276" s="14">
        <v>1</v>
      </c>
      <c r="M276" s="14">
        <v>7</v>
      </c>
      <c r="N276" s="18">
        <f t="shared" si="13"/>
        <v>1</v>
      </c>
    </row>
    <row r="277" spans="1:14" outlineLevel="2" x14ac:dyDescent="0.3">
      <c r="A277" s="1" t="s">
        <v>300</v>
      </c>
      <c r="B277" s="1" t="s">
        <v>306</v>
      </c>
      <c r="C277" s="14">
        <v>12</v>
      </c>
      <c r="D277" s="14">
        <v>2</v>
      </c>
      <c r="E277" s="14">
        <v>14</v>
      </c>
      <c r="F277" s="15">
        <f t="shared" si="14"/>
        <v>1</v>
      </c>
      <c r="G277" s="14">
        <v>16</v>
      </c>
      <c r="H277" s="14">
        <v>3</v>
      </c>
      <c r="I277" s="14">
        <v>19</v>
      </c>
      <c r="J277" s="18">
        <f t="shared" si="12"/>
        <v>1</v>
      </c>
      <c r="K277" s="14">
        <v>12</v>
      </c>
      <c r="L277" s="14">
        <v>3</v>
      </c>
      <c r="M277" s="14">
        <v>15</v>
      </c>
      <c r="N277" s="18">
        <f t="shared" si="13"/>
        <v>1</v>
      </c>
    </row>
    <row r="278" spans="1:14" outlineLevel="2" x14ac:dyDescent="0.3">
      <c r="A278" s="1" t="s">
        <v>300</v>
      </c>
      <c r="B278" s="1" t="s">
        <v>307</v>
      </c>
      <c r="C278" s="14">
        <v>22</v>
      </c>
      <c r="D278" s="14">
        <v>0</v>
      </c>
      <c r="E278" s="14">
        <v>27</v>
      </c>
      <c r="F278" s="15">
        <f t="shared" si="14"/>
        <v>0.81481481481481477</v>
      </c>
      <c r="G278" s="14">
        <v>16</v>
      </c>
      <c r="H278" s="14">
        <v>0</v>
      </c>
      <c r="I278" s="14">
        <v>18</v>
      </c>
      <c r="J278" s="18">
        <f t="shared" si="12"/>
        <v>0.88888888888888884</v>
      </c>
      <c r="K278" s="14">
        <v>20</v>
      </c>
      <c r="L278" s="14">
        <v>0</v>
      </c>
      <c r="M278" s="14">
        <v>22</v>
      </c>
      <c r="N278" s="18">
        <f t="shared" si="13"/>
        <v>0.90909090909090906</v>
      </c>
    </row>
    <row r="279" spans="1:14" outlineLevel="2" x14ac:dyDescent="0.3">
      <c r="A279" s="1" t="s">
        <v>300</v>
      </c>
      <c r="B279" s="1" t="s">
        <v>308</v>
      </c>
      <c r="C279" s="14">
        <v>35</v>
      </c>
      <c r="D279" s="14">
        <v>0</v>
      </c>
      <c r="E279" s="14">
        <v>43</v>
      </c>
      <c r="F279" s="15">
        <f t="shared" si="14"/>
        <v>0.81395348837209303</v>
      </c>
      <c r="G279" s="14">
        <v>40</v>
      </c>
      <c r="H279" s="14">
        <v>0</v>
      </c>
      <c r="I279" s="14">
        <v>46</v>
      </c>
      <c r="J279" s="18">
        <f t="shared" si="12"/>
        <v>0.86956521739130432</v>
      </c>
      <c r="K279" s="14">
        <v>40</v>
      </c>
      <c r="L279" s="14">
        <v>0</v>
      </c>
      <c r="M279" s="14">
        <v>45</v>
      </c>
      <c r="N279" s="18">
        <f t="shared" si="13"/>
        <v>0.88888888888888884</v>
      </c>
    </row>
    <row r="280" spans="1:14" outlineLevel="2" x14ac:dyDescent="0.3">
      <c r="A280" s="1" t="s">
        <v>300</v>
      </c>
      <c r="B280" s="1" t="s">
        <v>309</v>
      </c>
      <c r="C280" s="14">
        <v>23</v>
      </c>
      <c r="D280" s="14">
        <v>5</v>
      </c>
      <c r="E280" s="14">
        <v>32</v>
      </c>
      <c r="F280" s="15">
        <f t="shared" si="14"/>
        <v>0.875</v>
      </c>
      <c r="G280" s="14">
        <v>24</v>
      </c>
      <c r="H280" s="14">
        <v>6</v>
      </c>
      <c r="I280" s="14">
        <v>33</v>
      </c>
      <c r="J280" s="18">
        <f t="shared" si="12"/>
        <v>0.90909090909090906</v>
      </c>
      <c r="K280" s="14">
        <v>25</v>
      </c>
      <c r="L280" s="14">
        <v>6</v>
      </c>
      <c r="M280" s="14">
        <v>34</v>
      </c>
      <c r="N280" s="18">
        <f t="shared" si="13"/>
        <v>0.91176470588235292</v>
      </c>
    </row>
    <row r="281" spans="1:14" outlineLevel="1" x14ac:dyDescent="0.3">
      <c r="A281" s="11" t="s">
        <v>310</v>
      </c>
      <c r="B281" s="12"/>
      <c r="C281" s="13">
        <f>SUBTOTAL(9,C282:C294)</f>
        <v>220</v>
      </c>
      <c r="D281" s="13">
        <f>SUBTOTAL(9,D282:D294)</f>
        <v>13</v>
      </c>
      <c r="E281" s="13">
        <f>SUBTOTAL(9,E282:E294)</f>
        <v>369</v>
      </c>
      <c r="F281" s="10">
        <f t="shared" si="14"/>
        <v>0.63143631436314362</v>
      </c>
      <c r="G281" s="13">
        <f>SUBTOTAL(9,G282:G294)</f>
        <v>272</v>
      </c>
      <c r="H281" s="13">
        <f>SUBTOTAL(9,H282:H294)</f>
        <v>42</v>
      </c>
      <c r="I281" s="13">
        <f>SUBTOTAL(9,I282:I294)</f>
        <v>448</v>
      </c>
      <c r="J281" s="10">
        <f t="shared" si="12"/>
        <v>0.7008928571428571</v>
      </c>
      <c r="K281" s="13">
        <f>SUBTOTAL(9,K282:K294)</f>
        <v>226</v>
      </c>
      <c r="L281" s="13">
        <f>SUBTOTAL(9,L282:L294)</f>
        <v>11</v>
      </c>
      <c r="M281" s="13">
        <f>SUBTOTAL(9,M282:M294)</f>
        <v>360</v>
      </c>
      <c r="N281" s="10">
        <f t="shared" si="13"/>
        <v>0.65833333333333333</v>
      </c>
    </row>
    <row r="282" spans="1:14" outlineLevel="2" x14ac:dyDescent="0.3">
      <c r="A282" s="1" t="s">
        <v>311</v>
      </c>
      <c r="B282" s="1" t="s">
        <v>312</v>
      </c>
      <c r="C282" s="14">
        <v>4</v>
      </c>
      <c r="D282" s="14">
        <v>3</v>
      </c>
      <c r="E282" s="14">
        <v>20</v>
      </c>
      <c r="F282" s="15">
        <f t="shared" si="14"/>
        <v>0.35</v>
      </c>
      <c r="G282" s="14">
        <v>5</v>
      </c>
      <c r="H282" s="14">
        <v>8</v>
      </c>
      <c r="I282" s="14">
        <v>21</v>
      </c>
      <c r="J282" s="18">
        <f t="shared" si="12"/>
        <v>0.61904761904761907</v>
      </c>
      <c r="K282" s="20">
        <v>0</v>
      </c>
      <c r="L282" s="20">
        <v>0</v>
      </c>
      <c r="M282" s="20">
        <v>0</v>
      </c>
      <c r="N282" s="18"/>
    </row>
    <row r="283" spans="1:14" outlineLevel="2" x14ac:dyDescent="0.3">
      <c r="A283" s="1" t="s">
        <v>311</v>
      </c>
      <c r="B283" s="1" t="s">
        <v>313</v>
      </c>
      <c r="C283" s="14">
        <v>4</v>
      </c>
      <c r="D283" s="14">
        <v>0</v>
      </c>
      <c r="E283" s="14">
        <v>12</v>
      </c>
      <c r="F283" s="15">
        <f t="shared" si="14"/>
        <v>0.33333333333333331</v>
      </c>
      <c r="G283" s="14">
        <v>5</v>
      </c>
      <c r="H283" s="14">
        <v>0</v>
      </c>
      <c r="I283" s="14">
        <v>13</v>
      </c>
      <c r="J283" s="18">
        <f t="shared" si="12"/>
        <v>0.38461538461538464</v>
      </c>
      <c r="K283" s="20">
        <v>6</v>
      </c>
      <c r="L283" s="20">
        <v>0</v>
      </c>
      <c r="M283" s="20">
        <v>13</v>
      </c>
      <c r="N283" s="18">
        <f t="shared" si="13"/>
        <v>0.46153846153846156</v>
      </c>
    </row>
    <row r="284" spans="1:14" outlineLevel="2" x14ac:dyDescent="0.3">
      <c r="A284" s="1" t="s">
        <v>311</v>
      </c>
      <c r="B284" s="1" t="s">
        <v>314</v>
      </c>
      <c r="C284" s="14">
        <v>15</v>
      </c>
      <c r="D284" s="14">
        <v>0</v>
      </c>
      <c r="E284" s="14">
        <v>30</v>
      </c>
      <c r="F284" s="15">
        <f t="shared" si="14"/>
        <v>0.5</v>
      </c>
      <c r="G284" s="14">
        <v>16</v>
      </c>
      <c r="H284" s="14">
        <v>0</v>
      </c>
      <c r="I284" s="14">
        <v>22</v>
      </c>
      <c r="J284" s="18">
        <f t="shared" si="12"/>
        <v>0.72727272727272729</v>
      </c>
      <c r="K284" s="20">
        <v>12</v>
      </c>
      <c r="L284" s="20">
        <v>0</v>
      </c>
      <c r="M284" s="20">
        <v>21</v>
      </c>
      <c r="N284" s="18">
        <f t="shared" si="13"/>
        <v>0.5714285714285714</v>
      </c>
    </row>
    <row r="285" spans="1:14" outlineLevel="2" x14ac:dyDescent="0.3">
      <c r="A285" s="1" t="s">
        <v>311</v>
      </c>
      <c r="B285" s="1" t="s">
        <v>315</v>
      </c>
      <c r="C285" s="14">
        <v>3</v>
      </c>
      <c r="D285" s="14">
        <v>0</v>
      </c>
      <c r="E285" s="14">
        <v>10</v>
      </c>
      <c r="F285" s="15">
        <f t="shared" si="14"/>
        <v>0.3</v>
      </c>
      <c r="G285" s="14">
        <v>7</v>
      </c>
      <c r="H285" s="14">
        <v>7</v>
      </c>
      <c r="I285" s="14">
        <v>21</v>
      </c>
      <c r="J285" s="18">
        <f t="shared" si="12"/>
        <v>0.66666666666666663</v>
      </c>
      <c r="K285" s="20">
        <v>4</v>
      </c>
      <c r="L285" s="20">
        <v>4</v>
      </c>
      <c r="M285" s="20">
        <v>13</v>
      </c>
      <c r="N285" s="18">
        <f t="shared" si="13"/>
        <v>0.61538461538461542</v>
      </c>
    </row>
    <row r="286" spans="1:14" outlineLevel="2" x14ac:dyDescent="0.3">
      <c r="A286" s="1" t="s">
        <v>311</v>
      </c>
      <c r="B286" s="1" t="s">
        <v>316</v>
      </c>
      <c r="C286" s="14">
        <v>3</v>
      </c>
      <c r="D286" s="14">
        <v>4</v>
      </c>
      <c r="E286" s="14">
        <v>12</v>
      </c>
      <c r="F286" s="15">
        <f t="shared" si="14"/>
        <v>0.58333333333333337</v>
      </c>
      <c r="G286" s="14">
        <v>8</v>
      </c>
      <c r="H286" s="14">
        <v>8</v>
      </c>
      <c r="I286" s="14">
        <v>33</v>
      </c>
      <c r="J286" s="18">
        <f t="shared" ref="J286:J349" si="15">(G286+H286)/I286</f>
        <v>0.48484848484848486</v>
      </c>
      <c r="K286" s="20">
        <v>9</v>
      </c>
      <c r="L286" s="20">
        <v>0</v>
      </c>
      <c r="M286" s="20">
        <v>19</v>
      </c>
      <c r="N286" s="18">
        <f t="shared" ref="N286:N349" si="16">(K286+L286)/M286</f>
        <v>0.47368421052631576</v>
      </c>
    </row>
    <row r="287" spans="1:14" outlineLevel="2" x14ac:dyDescent="0.3">
      <c r="A287" s="1" t="s">
        <v>311</v>
      </c>
      <c r="B287" s="1" t="s">
        <v>317</v>
      </c>
      <c r="C287" s="14">
        <v>16</v>
      </c>
      <c r="D287" s="14">
        <v>0</v>
      </c>
      <c r="E287" s="14">
        <v>28</v>
      </c>
      <c r="F287" s="15">
        <f t="shared" si="14"/>
        <v>0.5714285714285714</v>
      </c>
      <c r="G287" s="14">
        <v>27</v>
      </c>
      <c r="H287" s="14">
        <v>2</v>
      </c>
      <c r="I287" s="14">
        <v>37</v>
      </c>
      <c r="J287" s="18">
        <f t="shared" si="15"/>
        <v>0.78378378378378377</v>
      </c>
      <c r="K287" s="20">
        <v>35</v>
      </c>
      <c r="L287" s="20">
        <v>1</v>
      </c>
      <c r="M287" s="20">
        <v>41</v>
      </c>
      <c r="N287" s="18">
        <f t="shared" si="16"/>
        <v>0.87804878048780488</v>
      </c>
    </row>
    <row r="288" spans="1:14" outlineLevel="2" x14ac:dyDescent="0.3">
      <c r="A288" s="1" t="s">
        <v>311</v>
      </c>
      <c r="B288" s="1" t="s">
        <v>318</v>
      </c>
      <c r="C288" s="14">
        <v>26</v>
      </c>
      <c r="D288" s="14">
        <v>0</v>
      </c>
      <c r="E288" s="14">
        <v>26</v>
      </c>
      <c r="F288" s="15">
        <f t="shared" si="14"/>
        <v>1</v>
      </c>
      <c r="G288" s="14">
        <v>27</v>
      </c>
      <c r="H288" s="14">
        <v>2</v>
      </c>
      <c r="I288" s="14">
        <v>34</v>
      </c>
      <c r="J288" s="18">
        <f t="shared" si="15"/>
        <v>0.8529411764705882</v>
      </c>
      <c r="K288" s="20">
        <v>11</v>
      </c>
      <c r="L288" s="20">
        <v>0</v>
      </c>
      <c r="M288" s="20">
        <v>20</v>
      </c>
      <c r="N288" s="18">
        <f t="shared" si="16"/>
        <v>0.55000000000000004</v>
      </c>
    </row>
    <row r="289" spans="1:14" outlineLevel="2" x14ac:dyDescent="0.3">
      <c r="A289" s="1" t="s">
        <v>311</v>
      </c>
      <c r="B289" s="1" t="s">
        <v>319</v>
      </c>
      <c r="C289" s="14">
        <v>17</v>
      </c>
      <c r="D289" s="14">
        <v>0</v>
      </c>
      <c r="E289" s="14">
        <v>34</v>
      </c>
      <c r="F289" s="15">
        <f t="shared" ref="F289:F352" si="17">(C289+D289)/E289</f>
        <v>0.5</v>
      </c>
      <c r="G289" s="14">
        <v>20</v>
      </c>
      <c r="H289" s="14">
        <v>2</v>
      </c>
      <c r="I289" s="14">
        <v>37</v>
      </c>
      <c r="J289" s="18">
        <f t="shared" si="15"/>
        <v>0.59459459459459463</v>
      </c>
      <c r="K289" s="20">
        <v>20</v>
      </c>
      <c r="L289" s="20">
        <v>2</v>
      </c>
      <c r="M289" s="20">
        <v>25</v>
      </c>
      <c r="N289" s="18">
        <f t="shared" si="16"/>
        <v>0.88</v>
      </c>
    </row>
    <row r="290" spans="1:14" outlineLevel="2" x14ac:dyDescent="0.3">
      <c r="A290" s="1" t="s">
        <v>311</v>
      </c>
      <c r="B290" s="1" t="s">
        <v>320</v>
      </c>
      <c r="C290" s="14">
        <v>50</v>
      </c>
      <c r="D290" s="14">
        <v>2</v>
      </c>
      <c r="E290" s="14">
        <v>78</v>
      </c>
      <c r="F290" s="15">
        <f t="shared" si="17"/>
        <v>0.66666666666666663</v>
      </c>
      <c r="G290" s="14">
        <v>63</v>
      </c>
      <c r="H290" s="14">
        <v>4</v>
      </c>
      <c r="I290" s="14">
        <v>84</v>
      </c>
      <c r="J290" s="18">
        <f t="shared" si="15"/>
        <v>0.79761904761904767</v>
      </c>
      <c r="K290" s="20">
        <v>48</v>
      </c>
      <c r="L290" s="20">
        <v>1</v>
      </c>
      <c r="M290" s="20">
        <v>72</v>
      </c>
      <c r="N290" s="18">
        <f t="shared" si="16"/>
        <v>0.68055555555555558</v>
      </c>
    </row>
    <row r="291" spans="1:14" outlineLevel="2" x14ac:dyDescent="0.3">
      <c r="A291" s="1" t="s">
        <v>311</v>
      </c>
      <c r="B291" s="1" t="s">
        <v>321</v>
      </c>
      <c r="C291" s="14">
        <v>36</v>
      </c>
      <c r="D291" s="14">
        <v>0</v>
      </c>
      <c r="E291" s="14">
        <v>37</v>
      </c>
      <c r="F291" s="15">
        <f t="shared" si="17"/>
        <v>0.97297297297297303</v>
      </c>
      <c r="G291" s="14">
        <v>37</v>
      </c>
      <c r="H291" s="14">
        <v>0</v>
      </c>
      <c r="I291" s="14">
        <v>43</v>
      </c>
      <c r="J291" s="18">
        <f t="shared" si="15"/>
        <v>0.86046511627906974</v>
      </c>
      <c r="K291" s="20">
        <v>32</v>
      </c>
      <c r="L291" s="20">
        <v>0</v>
      </c>
      <c r="M291" s="20">
        <v>37</v>
      </c>
      <c r="N291" s="18">
        <f t="shared" si="16"/>
        <v>0.86486486486486491</v>
      </c>
    </row>
    <row r="292" spans="1:14" outlineLevel="2" x14ac:dyDescent="0.3">
      <c r="A292" s="1" t="s">
        <v>311</v>
      </c>
      <c r="B292" s="1" t="s">
        <v>322</v>
      </c>
      <c r="C292" s="14">
        <v>19</v>
      </c>
      <c r="D292" s="14">
        <v>0</v>
      </c>
      <c r="E292" s="14">
        <v>29</v>
      </c>
      <c r="F292" s="15">
        <f t="shared" si="17"/>
        <v>0.65517241379310343</v>
      </c>
      <c r="G292" s="14">
        <v>25</v>
      </c>
      <c r="H292" s="14">
        <v>0</v>
      </c>
      <c r="I292" s="14">
        <v>34</v>
      </c>
      <c r="J292" s="18">
        <f t="shared" si="15"/>
        <v>0.73529411764705888</v>
      </c>
      <c r="K292" s="20">
        <v>21</v>
      </c>
      <c r="L292" s="20">
        <v>0</v>
      </c>
      <c r="M292" s="20">
        <v>26</v>
      </c>
      <c r="N292" s="18">
        <f t="shared" si="16"/>
        <v>0.80769230769230771</v>
      </c>
    </row>
    <row r="293" spans="1:14" outlineLevel="2" x14ac:dyDescent="0.3">
      <c r="A293" s="1" t="s">
        <v>311</v>
      </c>
      <c r="B293" s="1" t="s">
        <v>323</v>
      </c>
      <c r="C293" s="14">
        <v>10</v>
      </c>
      <c r="D293" s="14">
        <v>3</v>
      </c>
      <c r="E293" s="14">
        <v>13</v>
      </c>
      <c r="F293" s="15">
        <f t="shared" si="17"/>
        <v>1</v>
      </c>
      <c r="G293" s="14">
        <v>11</v>
      </c>
      <c r="H293" s="14">
        <v>5</v>
      </c>
      <c r="I293" s="14">
        <v>19</v>
      </c>
      <c r="J293" s="18">
        <f t="shared" si="15"/>
        <v>0.84210526315789469</v>
      </c>
      <c r="K293" s="20">
        <v>7</v>
      </c>
      <c r="L293" s="20">
        <v>3</v>
      </c>
      <c r="M293" s="20">
        <v>12</v>
      </c>
      <c r="N293" s="18">
        <f t="shared" si="16"/>
        <v>0.83333333333333337</v>
      </c>
    </row>
    <row r="294" spans="1:14" outlineLevel="2" x14ac:dyDescent="0.3">
      <c r="A294" s="1" t="s">
        <v>311</v>
      </c>
      <c r="B294" s="1" t="s">
        <v>324</v>
      </c>
      <c r="C294" s="14">
        <v>17</v>
      </c>
      <c r="D294" s="14">
        <v>1</v>
      </c>
      <c r="E294" s="14">
        <v>40</v>
      </c>
      <c r="F294" s="15">
        <f t="shared" si="17"/>
        <v>0.45</v>
      </c>
      <c r="G294" s="14">
        <v>21</v>
      </c>
      <c r="H294" s="14">
        <v>4</v>
      </c>
      <c r="I294" s="14">
        <v>50</v>
      </c>
      <c r="J294" s="18">
        <f t="shared" si="15"/>
        <v>0.5</v>
      </c>
      <c r="K294" s="20">
        <v>21</v>
      </c>
      <c r="L294" s="20">
        <v>0</v>
      </c>
      <c r="M294" s="20">
        <v>61</v>
      </c>
      <c r="N294" s="18">
        <f t="shared" si="16"/>
        <v>0.34426229508196721</v>
      </c>
    </row>
    <row r="295" spans="1:14" outlineLevel="1" x14ac:dyDescent="0.3">
      <c r="A295" s="11" t="s">
        <v>325</v>
      </c>
      <c r="B295" s="12"/>
      <c r="C295" s="13">
        <f>SUBTOTAL(9,C296:C322)</f>
        <v>2861</v>
      </c>
      <c r="D295" s="13">
        <f>SUBTOTAL(9,D296:D322)</f>
        <v>290</v>
      </c>
      <c r="E295" s="13">
        <f>SUBTOTAL(9,E296:E322)</f>
        <v>4135</v>
      </c>
      <c r="F295" s="10">
        <f t="shared" si="17"/>
        <v>0.76203143893591296</v>
      </c>
      <c r="G295" s="13">
        <f>SUBTOTAL(9,G296:G322)</f>
        <v>2939</v>
      </c>
      <c r="H295" s="13">
        <f>SUBTOTAL(9,H296:H322)</f>
        <v>260</v>
      </c>
      <c r="I295" s="13">
        <f>SUBTOTAL(9,I296:I322)</f>
        <v>4128</v>
      </c>
      <c r="J295" s="10">
        <f t="shared" si="15"/>
        <v>0.77495155038759689</v>
      </c>
      <c r="K295" s="13">
        <f>SUBTOTAL(9,K296:K322)</f>
        <v>2997</v>
      </c>
      <c r="L295" s="13">
        <f>SUBTOTAL(9,L296:L322)</f>
        <v>282</v>
      </c>
      <c r="M295" s="13">
        <f>SUBTOTAL(9,M296:M322)</f>
        <v>4205</v>
      </c>
      <c r="N295" s="10">
        <f t="shared" si="16"/>
        <v>0.77978596908442332</v>
      </c>
    </row>
    <row r="296" spans="1:14" outlineLevel="2" x14ac:dyDescent="0.3">
      <c r="A296" s="1" t="s">
        <v>326</v>
      </c>
      <c r="B296" s="1" t="s">
        <v>327</v>
      </c>
      <c r="C296" s="14">
        <v>74</v>
      </c>
      <c r="D296" s="14">
        <v>2</v>
      </c>
      <c r="E296" s="14">
        <v>87</v>
      </c>
      <c r="F296" s="15">
        <f t="shared" si="17"/>
        <v>0.87356321839080464</v>
      </c>
      <c r="G296" s="14">
        <v>70</v>
      </c>
      <c r="H296" s="14">
        <v>1</v>
      </c>
      <c r="I296" s="14">
        <v>80</v>
      </c>
      <c r="J296" s="18">
        <f t="shared" si="15"/>
        <v>0.88749999999999996</v>
      </c>
      <c r="K296" s="14">
        <v>70</v>
      </c>
      <c r="L296" s="14">
        <v>1</v>
      </c>
      <c r="M296" s="14">
        <v>80</v>
      </c>
      <c r="N296" s="18">
        <f t="shared" si="16"/>
        <v>0.88749999999999996</v>
      </c>
    </row>
    <row r="297" spans="1:14" outlineLevel="2" x14ac:dyDescent="0.3">
      <c r="A297" s="1" t="s">
        <v>326</v>
      </c>
      <c r="B297" s="1" t="s">
        <v>328</v>
      </c>
      <c r="C297" s="14">
        <v>86</v>
      </c>
      <c r="D297" s="14">
        <v>6</v>
      </c>
      <c r="E297" s="14">
        <v>112</v>
      </c>
      <c r="F297" s="15">
        <f t="shared" si="17"/>
        <v>0.8214285714285714</v>
      </c>
      <c r="G297" s="14">
        <v>98</v>
      </c>
      <c r="H297" s="14">
        <v>5</v>
      </c>
      <c r="I297" s="14">
        <v>122</v>
      </c>
      <c r="J297" s="18">
        <f t="shared" si="15"/>
        <v>0.84426229508196726</v>
      </c>
      <c r="K297" s="14">
        <v>98</v>
      </c>
      <c r="L297" s="14">
        <v>5</v>
      </c>
      <c r="M297" s="14">
        <v>122</v>
      </c>
      <c r="N297" s="18">
        <f t="shared" si="16"/>
        <v>0.84426229508196726</v>
      </c>
    </row>
    <row r="298" spans="1:14" outlineLevel="2" x14ac:dyDescent="0.3">
      <c r="A298" s="1" t="s">
        <v>326</v>
      </c>
      <c r="B298" s="1" t="s">
        <v>329</v>
      </c>
      <c r="C298" s="14">
        <v>143</v>
      </c>
      <c r="D298" s="14">
        <v>11</v>
      </c>
      <c r="E298" s="14">
        <v>165</v>
      </c>
      <c r="F298" s="15">
        <f t="shared" si="17"/>
        <v>0.93333333333333335</v>
      </c>
      <c r="G298" s="14">
        <v>154</v>
      </c>
      <c r="H298" s="14">
        <v>12</v>
      </c>
      <c r="I298" s="14">
        <v>187</v>
      </c>
      <c r="J298" s="18">
        <f t="shared" si="15"/>
        <v>0.88770053475935828</v>
      </c>
      <c r="K298" s="14">
        <v>152</v>
      </c>
      <c r="L298" s="14">
        <v>12</v>
      </c>
      <c r="M298" s="14">
        <v>185</v>
      </c>
      <c r="N298" s="18">
        <f t="shared" si="16"/>
        <v>0.88648648648648654</v>
      </c>
    </row>
    <row r="299" spans="1:14" outlineLevel="2" x14ac:dyDescent="0.3">
      <c r="A299" s="1" t="s">
        <v>326</v>
      </c>
      <c r="B299" s="1" t="s">
        <v>330</v>
      </c>
      <c r="C299" s="14">
        <v>114</v>
      </c>
      <c r="D299" s="14">
        <v>3</v>
      </c>
      <c r="E299" s="14">
        <v>148</v>
      </c>
      <c r="F299" s="15">
        <f t="shared" si="17"/>
        <v>0.79054054054054057</v>
      </c>
      <c r="G299" s="14">
        <v>124</v>
      </c>
      <c r="H299" s="14">
        <v>3</v>
      </c>
      <c r="I299" s="14">
        <v>150</v>
      </c>
      <c r="J299" s="18">
        <f t="shared" si="15"/>
        <v>0.84666666666666668</v>
      </c>
      <c r="K299" s="14">
        <v>145</v>
      </c>
      <c r="L299" s="14">
        <v>4</v>
      </c>
      <c r="M299" s="14">
        <v>176</v>
      </c>
      <c r="N299" s="18">
        <f t="shared" si="16"/>
        <v>0.84659090909090906</v>
      </c>
    </row>
    <row r="300" spans="1:14" outlineLevel="2" x14ac:dyDescent="0.3">
      <c r="A300" s="1" t="s">
        <v>326</v>
      </c>
      <c r="B300" s="1" t="s">
        <v>331</v>
      </c>
      <c r="C300" s="14">
        <v>117</v>
      </c>
      <c r="D300" s="14">
        <v>17</v>
      </c>
      <c r="E300" s="14">
        <v>194</v>
      </c>
      <c r="F300" s="15">
        <f t="shared" si="17"/>
        <v>0.69072164948453607</v>
      </c>
      <c r="G300" s="14">
        <v>98</v>
      </c>
      <c r="H300" s="14">
        <v>14</v>
      </c>
      <c r="I300" s="14">
        <v>168</v>
      </c>
      <c r="J300" s="18">
        <f t="shared" si="15"/>
        <v>0.66666666666666663</v>
      </c>
      <c r="K300" s="14">
        <v>90</v>
      </c>
      <c r="L300" s="14">
        <v>12</v>
      </c>
      <c r="M300" s="14">
        <v>171</v>
      </c>
      <c r="N300" s="18">
        <f t="shared" si="16"/>
        <v>0.59649122807017541</v>
      </c>
    </row>
    <row r="301" spans="1:14" outlineLevel="2" x14ac:dyDescent="0.3">
      <c r="A301" s="1" t="s">
        <v>326</v>
      </c>
      <c r="B301" s="1" t="s">
        <v>332</v>
      </c>
      <c r="C301" s="14">
        <v>131</v>
      </c>
      <c r="D301" s="14">
        <v>0</v>
      </c>
      <c r="E301" s="14">
        <v>139</v>
      </c>
      <c r="F301" s="15">
        <f t="shared" si="17"/>
        <v>0.94244604316546765</v>
      </c>
      <c r="G301" s="14">
        <v>139</v>
      </c>
      <c r="H301" s="14">
        <v>0</v>
      </c>
      <c r="I301" s="14">
        <v>147</v>
      </c>
      <c r="J301" s="18">
        <f t="shared" si="15"/>
        <v>0.94557823129251706</v>
      </c>
      <c r="K301" s="14">
        <v>147</v>
      </c>
      <c r="L301" s="14">
        <v>0</v>
      </c>
      <c r="M301" s="14">
        <v>155</v>
      </c>
      <c r="N301" s="18">
        <f t="shared" si="16"/>
        <v>0.94838709677419353</v>
      </c>
    </row>
    <row r="302" spans="1:14" outlineLevel="2" x14ac:dyDescent="0.3">
      <c r="A302" s="1" t="s">
        <v>326</v>
      </c>
      <c r="B302" s="1" t="s">
        <v>333</v>
      </c>
      <c r="C302" s="14">
        <v>34</v>
      </c>
      <c r="D302" s="14">
        <v>0</v>
      </c>
      <c r="E302" s="14">
        <v>37</v>
      </c>
      <c r="F302" s="15">
        <f t="shared" si="17"/>
        <v>0.91891891891891897</v>
      </c>
      <c r="G302" s="14">
        <v>67</v>
      </c>
      <c r="H302" s="14">
        <v>0</v>
      </c>
      <c r="I302" s="14">
        <v>72</v>
      </c>
      <c r="J302" s="18">
        <f t="shared" si="15"/>
        <v>0.93055555555555558</v>
      </c>
      <c r="K302" s="14">
        <v>83</v>
      </c>
      <c r="L302" s="14">
        <v>0</v>
      </c>
      <c r="M302" s="14">
        <v>83</v>
      </c>
      <c r="N302" s="18">
        <f t="shared" si="16"/>
        <v>1</v>
      </c>
    </row>
    <row r="303" spans="1:14" outlineLevel="2" x14ac:dyDescent="0.3">
      <c r="A303" s="1" t="s">
        <v>326</v>
      </c>
      <c r="B303" s="1" t="s">
        <v>334</v>
      </c>
      <c r="C303" s="14">
        <v>233</v>
      </c>
      <c r="D303" s="14">
        <v>35</v>
      </c>
      <c r="E303" s="14">
        <v>478</v>
      </c>
      <c r="F303" s="15">
        <f t="shared" si="17"/>
        <v>0.56066945606694563</v>
      </c>
      <c r="G303" s="14">
        <v>210</v>
      </c>
      <c r="H303" s="14">
        <v>28</v>
      </c>
      <c r="I303" s="14">
        <v>510</v>
      </c>
      <c r="J303" s="18">
        <f t="shared" si="15"/>
        <v>0.46666666666666667</v>
      </c>
      <c r="K303" s="14">
        <v>246</v>
      </c>
      <c r="L303" s="14">
        <v>45</v>
      </c>
      <c r="M303" s="14">
        <v>528</v>
      </c>
      <c r="N303" s="18">
        <f t="shared" si="16"/>
        <v>0.55113636363636365</v>
      </c>
    </row>
    <row r="304" spans="1:14" outlineLevel="2" x14ac:dyDescent="0.3">
      <c r="A304" s="1" t="s">
        <v>326</v>
      </c>
      <c r="B304" s="1" t="s">
        <v>335</v>
      </c>
      <c r="C304" s="14">
        <v>128</v>
      </c>
      <c r="D304" s="14">
        <v>10</v>
      </c>
      <c r="E304" s="14">
        <v>173</v>
      </c>
      <c r="F304" s="15">
        <f t="shared" si="17"/>
        <v>0.79768786127167635</v>
      </c>
      <c r="G304" s="14">
        <v>108</v>
      </c>
      <c r="H304" s="14">
        <v>8</v>
      </c>
      <c r="I304" s="14">
        <v>160</v>
      </c>
      <c r="J304" s="18">
        <f t="shared" si="15"/>
        <v>0.72499999999999998</v>
      </c>
      <c r="K304" s="14">
        <v>107</v>
      </c>
      <c r="L304" s="14">
        <v>8</v>
      </c>
      <c r="M304" s="14">
        <v>158</v>
      </c>
      <c r="N304" s="18">
        <f t="shared" si="16"/>
        <v>0.72784810126582278</v>
      </c>
    </row>
    <row r="305" spans="1:14" outlineLevel="2" x14ac:dyDescent="0.3">
      <c r="A305" s="1" t="s">
        <v>326</v>
      </c>
      <c r="B305" s="1" t="s">
        <v>336</v>
      </c>
      <c r="C305" s="14">
        <v>195</v>
      </c>
      <c r="D305" s="14">
        <v>6</v>
      </c>
      <c r="E305" s="14">
        <v>208</v>
      </c>
      <c r="F305" s="15">
        <f t="shared" si="17"/>
        <v>0.96634615384615385</v>
      </c>
      <c r="G305" s="14">
        <v>181</v>
      </c>
      <c r="H305" s="14">
        <v>6</v>
      </c>
      <c r="I305" s="14">
        <v>194</v>
      </c>
      <c r="J305" s="18">
        <f t="shared" si="15"/>
        <v>0.96391752577319589</v>
      </c>
      <c r="K305" s="14">
        <v>196</v>
      </c>
      <c r="L305" s="14">
        <v>7</v>
      </c>
      <c r="M305" s="14">
        <v>211</v>
      </c>
      <c r="N305" s="18">
        <f t="shared" si="16"/>
        <v>0.96208530805687209</v>
      </c>
    </row>
    <row r="306" spans="1:14" outlineLevel="2" x14ac:dyDescent="0.3">
      <c r="A306" s="1" t="s">
        <v>326</v>
      </c>
      <c r="B306" s="1" t="s">
        <v>337</v>
      </c>
      <c r="C306" s="14">
        <v>68</v>
      </c>
      <c r="D306" s="14">
        <v>7</v>
      </c>
      <c r="E306" s="14">
        <v>88</v>
      </c>
      <c r="F306" s="15">
        <f t="shared" si="17"/>
        <v>0.85227272727272729</v>
      </c>
      <c r="G306" s="14">
        <v>88</v>
      </c>
      <c r="H306" s="14">
        <v>8</v>
      </c>
      <c r="I306" s="14">
        <v>113</v>
      </c>
      <c r="J306" s="18">
        <f t="shared" si="15"/>
        <v>0.84955752212389379</v>
      </c>
      <c r="K306" s="14">
        <v>85</v>
      </c>
      <c r="L306" s="14">
        <v>8</v>
      </c>
      <c r="M306" s="14">
        <v>109</v>
      </c>
      <c r="N306" s="18">
        <f t="shared" si="16"/>
        <v>0.85321100917431192</v>
      </c>
    </row>
    <row r="307" spans="1:14" outlineLevel="2" x14ac:dyDescent="0.3">
      <c r="A307" s="1" t="s">
        <v>326</v>
      </c>
      <c r="B307" s="1" t="s">
        <v>338</v>
      </c>
      <c r="C307" s="14">
        <v>163</v>
      </c>
      <c r="D307" s="14">
        <v>31</v>
      </c>
      <c r="E307" s="14">
        <v>328</v>
      </c>
      <c r="F307" s="15">
        <f t="shared" si="17"/>
        <v>0.59146341463414631</v>
      </c>
      <c r="G307" s="14">
        <v>202</v>
      </c>
      <c r="H307" s="14">
        <v>20</v>
      </c>
      <c r="I307" s="14">
        <v>323</v>
      </c>
      <c r="J307" s="18">
        <f t="shared" si="15"/>
        <v>0.68730650154798767</v>
      </c>
      <c r="K307" s="14">
        <v>169</v>
      </c>
      <c r="L307" s="14">
        <v>24</v>
      </c>
      <c r="M307" s="14">
        <v>326</v>
      </c>
      <c r="N307" s="18">
        <f t="shared" si="16"/>
        <v>0.59202453987730064</v>
      </c>
    </row>
    <row r="308" spans="1:14" outlineLevel="2" x14ac:dyDescent="0.3">
      <c r="A308" s="1" t="s">
        <v>326</v>
      </c>
      <c r="B308" s="1" t="s">
        <v>339</v>
      </c>
      <c r="C308" s="14">
        <v>92</v>
      </c>
      <c r="D308" s="14">
        <v>12</v>
      </c>
      <c r="E308" s="14">
        <v>108</v>
      </c>
      <c r="F308" s="15">
        <f t="shared" si="17"/>
        <v>0.96296296296296291</v>
      </c>
      <c r="G308" s="14">
        <v>96</v>
      </c>
      <c r="H308" s="14">
        <v>13</v>
      </c>
      <c r="I308" s="14">
        <v>114</v>
      </c>
      <c r="J308" s="18">
        <f t="shared" si="15"/>
        <v>0.95614035087719296</v>
      </c>
      <c r="K308" s="14">
        <v>101</v>
      </c>
      <c r="L308" s="14">
        <v>14</v>
      </c>
      <c r="M308" s="14">
        <v>120</v>
      </c>
      <c r="N308" s="18">
        <f t="shared" si="16"/>
        <v>0.95833333333333337</v>
      </c>
    </row>
    <row r="309" spans="1:14" outlineLevel="2" x14ac:dyDescent="0.3">
      <c r="A309" s="1" t="s">
        <v>326</v>
      </c>
      <c r="B309" s="1" t="s">
        <v>340</v>
      </c>
      <c r="C309" s="14">
        <v>185</v>
      </c>
      <c r="D309" s="14">
        <v>21</v>
      </c>
      <c r="E309" s="14">
        <v>240</v>
      </c>
      <c r="F309" s="15">
        <f t="shared" si="17"/>
        <v>0.85833333333333328</v>
      </c>
      <c r="G309" s="14">
        <v>193</v>
      </c>
      <c r="H309" s="14">
        <v>15</v>
      </c>
      <c r="I309" s="14">
        <v>235</v>
      </c>
      <c r="J309" s="18">
        <f t="shared" si="15"/>
        <v>0.88510638297872335</v>
      </c>
      <c r="K309" s="14">
        <v>210</v>
      </c>
      <c r="L309" s="14">
        <v>16</v>
      </c>
      <c r="M309" s="14">
        <v>255</v>
      </c>
      <c r="N309" s="18">
        <f t="shared" si="16"/>
        <v>0.88627450980392153</v>
      </c>
    </row>
    <row r="310" spans="1:14" outlineLevel="2" x14ac:dyDescent="0.3">
      <c r="A310" s="1" t="s">
        <v>326</v>
      </c>
      <c r="B310" s="1" t="s">
        <v>341</v>
      </c>
      <c r="C310" s="14">
        <v>146</v>
      </c>
      <c r="D310" s="14">
        <v>16</v>
      </c>
      <c r="E310" s="14">
        <v>217</v>
      </c>
      <c r="F310" s="15">
        <f t="shared" si="17"/>
        <v>0.74654377880184331</v>
      </c>
      <c r="G310" s="14">
        <v>137</v>
      </c>
      <c r="H310" s="14">
        <v>17</v>
      </c>
      <c r="I310" s="14">
        <v>207</v>
      </c>
      <c r="J310" s="18">
        <f t="shared" si="15"/>
        <v>0.7439613526570048</v>
      </c>
      <c r="K310" s="14">
        <v>134</v>
      </c>
      <c r="L310" s="14">
        <v>17</v>
      </c>
      <c r="M310" s="14">
        <v>203</v>
      </c>
      <c r="N310" s="18">
        <f t="shared" si="16"/>
        <v>0.74384236453201968</v>
      </c>
    </row>
    <row r="311" spans="1:14" outlineLevel="2" x14ac:dyDescent="0.3">
      <c r="A311" s="1" t="s">
        <v>326</v>
      </c>
      <c r="B311" s="1" t="s">
        <v>342</v>
      </c>
      <c r="C311" s="14">
        <v>71</v>
      </c>
      <c r="D311" s="14">
        <v>15</v>
      </c>
      <c r="E311" s="14">
        <v>113</v>
      </c>
      <c r="F311" s="15">
        <f t="shared" si="17"/>
        <v>0.76106194690265483</v>
      </c>
      <c r="G311" s="14">
        <v>68</v>
      </c>
      <c r="H311" s="14">
        <v>12</v>
      </c>
      <c r="I311" s="14">
        <v>110</v>
      </c>
      <c r="J311" s="18">
        <f t="shared" si="15"/>
        <v>0.72727272727272729</v>
      </c>
      <c r="K311" s="14">
        <v>69</v>
      </c>
      <c r="L311" s="14">
        <v>12</v>
      </c>
      <c r="M311" s="14">
        <v>111</v>
      </c>
      <c r="N311" s="18">
        <f t="shared" si="16"/>
        <v>0.72972972972972971</v>
      </c>
    </row>
    <row r="312" spans="1:14" outlineLevel="2" x14ac:dyDescent="0.3">
      <c r="A312" s="1" t="s">
        <v>326</v>
      </c>
      <c r="B312" s="1" t="s">
        <v>343</v>
      </c>
      <c r="C312" s="14">
        <v>121</v>
      </c>
      <c r="D312" s="14">
        <v>10</v>
      </c>
      <c r="E312" s="14">
        <v>154</v>
      </c>
      <c r="F312" s="15">
        <f t="shared" si="17"/>
        <v>0.85064935064935066</v>
      </c>
      <c r="G312" s="14">
        <v>125</v>
      </c>
      <c r="H312" s="14">
        <v>8</v>
      </c>
      <c r="I312" s="14">
        <v>151</v>
      </c>
      <c r="J312" s="18">
        <f t="shared" si="15"/>
        <v>0.88079470198675491</v>
      </c>
      <c r="K312" s="14">
        <v>120</v>
      </c>
      <c r="L312" s="14">
        <v>7</v>
      </c>
      <c r="M312" s="14">
        <v>145</v>
      </c>
      <c r="N312" s="18">
        <f t="shared" si="16"/>
        <v>0.87586206896551722</v>
      </c>
    </row>
    <row r="313" spans="1:14" outlineLevel="2" x14ac:dyDescent="0.3">
      <c r="A313" s="1" t="s">
        <v>326</v>
      </c>
      <c r="B313" s="1" t="s">
        <v>344</v>
      </c>
      <c r="C313" s="14">
        <v>146</v>
      </c>
      <c r="D313" s="14">
        <v>19</v>
      </c>
      <c r="E313" s="14">
        <v>313</v>
      </c>
      <c r="F313" s="15">
        <f t="shared" si="17"/>
        <v>0.52715654952076674</v>
      </c>
      <c r="G313" s="14">
        <v>147</v>
      </c>
      <c r="H313" s="14">
        <v>32</v>
      </c>
      <c r="I313" s="14">
        <v>319</v>
      </c>
      <c r="J313" s="18">
        <f t="shared" si="15"/>
        <v>0.56112852664576807</v>
      </c>
      <c r="K313" s="14">
        <v>151</v>
      </c>
      <c r="L313" s="14">
        <v>33</v>
      </c>
      <c r="M313" s="14">
        <v>316</v>
      </c>
      <c r="N313" s="18">
        <f t="shared" si="16"/>
        <v>0.58227848101265822</v>
      </c>
    </row>
    <row r="314" spans="1:14" outlineLevel="2" x14ac:dyDescent="0.3">
      <c r="A314" s="1" t="s">
        <v>326</v>
      </c>
      <c r="B314" s="1" t="s">
        <v>345</v>
      </c>
      <c r="C314" s="14">
        <v>65</v>
      </c>
      <c r="D314" s="14">
        <v>11</v>
      </c>
      <c r="E314" s="14">
        <v>93</v>
      </c>
      <c r="F314" s="15">
        <f t="shared" si="17"/>
        <v>0.81720430107526887</v>
      </c>
      <c r="G314" s="14">
        <v>67</v>
      </c>
      <c r="H314" s="14">
        <v>13</v>
      </c>
      <c r="I314" s="14">
        <v>99</v>
      </c>
      <c r="J314" s="18">
        <f t="shared" si="15"/>
        <v>0.80808080808080807</v>
      </c>
      <c r="K314" s="14">
        <v>61</v>
      </c>
      <c r="L314" s="14">
        <v>12</v>
      </c>
      <c r="M314" s="14">
        <v>90</v>
      </c>
      <c r="N314" s="18">
        <f t="shared" si="16"/>
        <v>0.81111111111111112</v>
      </c>
    </row>
    <row r="315" spans="1:14" outlineLevel="2" x14ac:dyDescent="0.3">
      <c r="A315" s="1" t="s">
        <v>326</v>
      </c>
      <c r="B315" s="1" t="s">
        <v>346</v>
      </c>
      <c r="C315" s="14">
        <v>145</v>
      </c>
      <c r="D315" s="14">
        <v>17</v>
      </c>
      <c r="E315" s="14">
        <v>225</v>
      </c>
      <c r="F315" s="15">
        <f t="shared" si="17"/>
        <v>0.72</v>
      </c>
      <c r="G315" s="14">
        <v>158</v>
      </c>
      <c r="H315" s="14">
        <v>16</v>
      </c>
      <c r="I315" s="14">
        <v>204</v>
      </c>
      <c r="J315" s="18">
        <f t="shared" si="15"/>
        <v>0.8529411764705882</v>
      </c>
      <c r="K315" s="14">
        <v>151</v>
      </c>
      <c r="L315" s="14">
        <v>15</v>
      </c>
      <c r="M315" s="14">
        <v>194</v>
      </c>
      <c r="N315" s="18">
        <f t="shared" si="16"/>
        <v>0.85567010309278346</v>
      </c>
    </row>
    <row r="316" spans="1:14" outlineLevel="2" x14ac:dyDescent="0.3">
      <c r="A316" s="1" t="s">
        <v>326</v>
      </c>
      <c r="B316" s="1" t="s">
        <v>347</v>
      </c>
      <c r="C316" s="14">
        <v>37</v>
      </c>
      <c r="D316" s="14">
        <v>0</v>
      </c>
      <c r="E316" s="14">
        <v>40</v>
      </c>
      <c r="F316" s="15">
        <f t="shared" si="17"/>
        <v>0.92500000000000004</v>
      </c>
      <c r="G316" s="14">
        <v>35</v>
      </c>
      <c r="H316" s="14">
        <v>1</v>
      </c>
      <c r="I316" s="14">
        <v>37</v>
      </c>
      <c r="J316" s="18">
        <f t="shared" si="15"/>
        <v>0.97297297297297303</v>
      </c>
      <c r="K316" s="14">
        <v>44</v>
      </c>
      <c r="L316" s="14">
        <v>1</v>
      </c>
      <c r="M316" s="14">
        <v>47</v>
      </c>
      <c r="N316" s="18">
        <f t="shared" si="16"/>
        <v>0.95744680851063835</v>
      </c>
    </row>
    <row r="317" spans="1:14" outlineLevel="2" x14ac:dyDescent="0.3">
      <c r="A317" s="1" t="s">
        <v>326</v>
      </c>
      <c r="B317" s="1" t="s">
        <v>348</v>
      </c>
      <c r="C317" s="14">
        <v>109</v>
      </c>
      <c r="D317" s="14">
        <v>12</v>
      </c>
      <c r="E317" s="14">
        <v>129</v>
      </c>
      <c r="F317" s="15">
        <f t="shared" si="17"/>
        <v>0.93798449612403101</v>
      </c>
      <c r="G317" s="14">
        <v>99</v>
      </c>
      <c r="H317" s="14">
        <v>11</v>
      </c>
      <c r="I317" s="14">
        <v>117</v>
      </c>
      <c r="J317" s="18">
        <f t="shared" si="15"/>
        <v>0.94017094017094016</v>
      </c>
      <c r="K317" s="14">
        <v>98</v>
      </c>
      <c r="L317" s="14">
        <v>11</v>
      </c>
      <c r="M317" s="14">
        <v>115</v>
      </c>
      <c r="N317" s="18">
        <f t="shared" si="16"/>
        <v>0.94782608695652171</v>
      </c>
    </row>
    <row r="318" spans="1:14" outlineLevel="2" x14ac:dyDescent="0.3">
      <c r="A318" s="1" t="s">
        <v>326</v>
      </c>
      <c r="B318" s="1" t="s">
        <v>349</v>
      </c>
      <c r="C318" s="14">
        <v>13</v>
      </c>
      <c r="D318" s="14">
        <v>0</v>
      </c>
      <c r="E318" s="14">
        <v>15</v>
      </c>
      <c r="F318" s="15">
        <f t="shared" si="17"/>
        <v>0.8666666666666667</v>
      </c>
      <c r="G318" s="14"/>
      <c r="H318" s="14"/>
      <c r="I318" s="14"/>
      <c r="J318" s="18"/>
      <c r="K318" s="14"/>
      <c r="L318" s="14"/>
      <c r="M318" s="14"/>
      <c r="N318" s="18"/>
    </row>
    <row r="319" spans="1:14" outlineLevel="2" x14ac:dyDescent="0.3">
      <c r="A319" s="1" t="s">
        <v>326</v>
      </c>
      <c r="B319" s="1" t="s">
        <v>350</v>
      </c>
      <c r="C319" s="14">
        <v>23</v>
      </c>
      <c r="D319" s="14">
        <v>4</v>
      </c>
      <c r="E319" s="14">
        <v>29</v>
      </c>
      <c r="F319" s="15">
        <f t="shared" si="17"/>
        <v>0.93103448275862066</v>
      </c>
      <c r="G319" s="14">
        <v>23</v>
      </c>
      <c r="H319" s="14">
        <v>1</v>
      </c>
      <c r="I319" s="14">
        <v>24</v>
      </c>
      <c r="J319" s="18">
        <f t="shared" si="15"/>
        <v>1</v>
      </c>
      <c r="K319" s="14">
        <v>18</v>
      </c>
      <c r="L319" s="14">
        <v>1</v>
      </c>
      <c r="M319" s="14">
        <v>19</v>
      </c>
      <c r="N319" s="18">
        <f t="shared" si="16"/>
        <v>1</v>
      </c>
    </row>
    <row r="320" spans="1:14" outlineLevel="2" x14ac:dyDescent="0.3">
      <c r="A320" s="1" t="s">
        <v>326</v>
      </c>
      <c r="B320" s="1" t="s">
        <v>351</v>
      </c>
      <c r="C320" s="14">
        <v>36</v>
      </c>
      <c r="D320" s="14">
        <v>5</v>
      </c>
      <c r="E320" s="14">
        <v>51</v>
      </c>
      <c r="F320" s="15">
        <f t="shared" si="17"/>
        <v>0.80392156862745101</v>
      </c>
      <c r="G320" s="14">
        <v>39</v>
      </c>
      <c r="H320" s="14">
        <v>5</v>
      </c>
      <c r="I320" s="14">
        <v>51</v>
      </c>
      <c r="J320" s="18">
        <f t="shared" si="15"/>
        <v>0.86274509803921573</v>
      </c>
      <c r="K320" s="14">
        <v>44</v>
      </c>
      <c r="L320" s="14">
        <v>6</v>
      </c>
      <c r="M320" s="14">
        <v>57</v>
      </c>
      <c r="N320" s="18">
        <f t="shared" si="16"/>
        <v>0.8771929824561403</v>
      </c>
    </row>
    <row r="321" spans="1:14" outlineLevel="2" x14ac:dyDescent="0.3">
      <c r="A321" s="1" t="s">
        <v>326</v>
      </c>
      <c r="B321" s="1" t="s">
        <v>352</v>
      </c>
      <c r="C321" s="14">
        <v>72</v>
      </c>
      <c r="D321" s="14">
        <v>2</v>
      </c>
      <c r="E321" s="14">
        <v>96</v>
      </c>
      <c r="F321" s="15">
        <f t="shared" si="17"/>
        <v>0.77083333333333337</v>
      </c>
      <c r="G321" s="14">
        <v>78</v>
      </c>
      <c r="H321" s="14">
        <v>2</v>
      </c>
      <c r="I321" s="14">
        <v>82</v>
      </c>
      <c r="J321" s="18">
        <f t="shared" si="15"/>
        <v>0.97560975609756095</v>
      </c>
      <c r="K321" s="14">
        <v>78</v>
      </c>
      <c r="L321" s="14">
        <v>2</v>
      </c>
      <c r="M321" s="14">
        <v>82</v>
      </c>
      <c r="N321" s="18">
        <f t="shared" si="16"/>
        <v>0.97560975609756095</v>
      </c>
    </row>
    <row r="322" spans="1:14" outlineLevel="2" x14ac:dyDescent="0.3">
      <c r="A322" s="1" t="s">
        <v>326</v>
      </c>
      <c r="B322" s="1" t="s">
        <v>353</v>
      </c>
      <c r="C322" s="14">
        <v>114</v>
      </c>
      <c r="D322" s="14">
        <v>18</v>
      </c>
      <c r="E322" s="14">
        <v>155</v>
      </c>
      <c r="F322" s="15">
        <f t="shared" si="17"/>
        <v>0.85161290322580641</v>
      </c>
      <c r="G322" s="14">
        <v>135</v>
      </c>
      <c r="H322" s="14">
        <v>9</v>
      </c>
      <c r="I322" s="14">
        <v>152</v>
      </c>
      <c r="J322" s="18">
        <f t="shared" si="15"/>
        <v>0.94736842105263153</v>
      </c>
      <c r="K322" s="14">
        <v>130</v>
      </c>
      <c r="L322" s="14">
        <v>9</v>
      </c>
      <c r="M322" s="14">
        <v>147</v>
      </c>
      <c r="N322" s="18">
        <f t="shared" si="16"/>
        <v>0.94557823129251706</v>
      </c>
    </row>
    <row r="323" spans="1:14" outlineLevel="1" x14ac:dyDescent="0.3">
      <c r="A323" s="11" t="s">
        <v>354</v>
      </c>
      <c r="B323" s="12"/>
      <c r="C323" s="13">
        <f>SUBTOTAL(9,C324:C334)</f>
        <v>1640</v>
      </c>
      <c r="D323" s="13">
        <f>SUBTOTAL(9,D324:D334)</f>
        <v>119</v>
      </c>
      <c r="E323" s="13">
        <f>SUBTOTAL(9,E324:E334)</f>
        <v>2080</v>
      </c>
      <c r="F323" s="10">
        <f t="shared" si="17"/>
        <v>0.84567307692307692</v>
      </c>
      <c r="G323" s="13">
        <f>SUBTOTAL(9,G324:G334)</f>
        <v>1566</v>
      </c>
      <c r="H323" s="13">
        <f>SUBTOTAL(9,H324:H334)</f>
        <v>117</v>
      </c>
      <c r="I323" s="13">
        <f>SUBTOTAL(9,I324:I334)</f>
        <v>1981</v>
      </c>
      <c r="J323" s="10">
        <f t="shared" si="15"/>
        <v>0.84957092377587073</v>
      </c>
      <c r="K323" s="13">
        <f>SUBTOTAL(9,K324:K334)</f>
        <v>1548</v>
      </c>
      <c r="L323" s="13">
        <f>SUBTOTAL(9,L324:L334)</f>
        <v>114</v>
      </c>
      <c r="M323" s="13">
        <f>SUBTOTAL(9,M324:M334)</f>
        <v>1952</v>
      </c>
      <c r="N323" s="10">
        <f t="shared" si="16"/>
        <v>0.85143442622950816</v>
      </c>
    </row>
    <row r="324" spans="1:14" outlineLevel="2" x14ac:dyDescent="0.3">
      <c r="A324" s="1" t="s">
        <v>355</v>
      </c>
      <c r="B324" s="1" t="s">
        <v>356</v>
      </c>
      <c r="C324" s="14">
        <v>196</v>
      </c>
      <c r="D324" s="14">
        <v>5</v>
      </c>
      <c r="E324" s="14">
        <v>236</v>
      </c>
      <c r="F324" s="15">
        <f t="shared" si="17"/>
        <v>0.85169491525423724</v>
      </c>
      <c r="G324" s="14">
        <v>185</v>
      </c>
      <c r="H324" s="14">
        <v>5</v>
      </c>
      <c r="I324" s="14">
        <v>223</v>
      </c>
      <c r="J324" s="18">
        <f t="shared" si="15"/>
        <v>0.85201793721973096</v>
      </c>
      <c r="K324" s="14">
        <v>200</v>
      </c>
      <c r="L324" s="14">
        <v>5</v>
      </c>
      <c r="M324" s="14">
        <v>241</v>
      </c>
      <c r="N324" s="18">
        <f t="shared" si="16"/>
        <v>0.85062240663900412</v>
      </c>
    </row>
    <row r="325" spans="1:14" outlineLevel="2" x14ac:dyDescent="0.3">
      <c r="A325" s="1" t="s">
        <v>355</v>
      </c>
      <c r="B325" s="1" t="s">
        <v>357</v>
      </c>
      <c r="C325" s="14">
        <v>169</v>
      </c>
      <c r="D325" s="14">
        <v>10</v>
      </c>
      <c r="E325" s="14">
        <v>232</v>
      </c>
      <c r="F325" s="15">
        <f t="shared" si="17"/>
        <v>0.77155172413793105</v>
      </c>
      <c r="G325" s="14">
        <v>159</v>
      </c>
      <c r="H325" s="14">
        <v>9</v>
      </c>
      <c r="I325" s="14">
        <v>213</v>
      </c>
      <c r="J325" s="18">
        <f t="shared" si="15"/>
        <v>0.78873239436619713</v>
      </c>
      <c r="K325" s="14">
        <v>156</v>
      </c>
      <c r="L325" s="14">
        <v>9</v>
      </c>
      <c r="M325" s="14">
        <v>209</v>
      </c>
      <c r="N325" s="18">
        <f t="shared" si="16"/>
        <v>0.78947368421052633</v>
      </c>
    </row>
    <row r="326" spans="1:14" outlineLevel="2" x14ac:dyDescent="0.3">
      <c r="A326" s="1" t="s">
        <v>355</v>
      </c>
      <c r="B326" s="1" t="s">
        <v>358</v>
      </c>
      <c r="C326" s="14">
        <v>319</v>
      </c>
      <c r="D326" s="14">
        <v>26</v>
      </c>
      <c r="E326" s="14">
        <v>405</v>
      </c>
      <c r="F326" s="15">
        <f t="shared" si="17"/>
        <v>0.85185185185185186</v>
      </c>
      <c r="G326" s="14">
        <v>322</v>
      </c>
      <c r="H326" s="14">
        <v>24</v>
      </c>
      <c r="I326" s="14">
        <v>395</v>
      </c>
      <c r="J326" s="18">
        <f t="shared" si="15"/>
        <v>0.8759493670886076</v>
      </c>
      <c r="K326" s="14">
        <v>345</v>
      </c>
      <c r="L326" s="14">
        <v>26</v>
      </c>
      <c r="M326" s="14">
        <v>423</v>
      </c>
      <c r="N326" s="18">
        <f t="shared" si="16"/>
        <v>0.87706855791962179</v>
      </c>
    </row>
    <row r="327" spans="1:14" outlineLevel="2" x14ac:dyDescent="0.3">
      <c r="A327" s="1" t="s">
        <v>355</v>
      </c>
      <c r="B327" s="1" t="s">
        <v>359</v>
      </c>
      <c r="C327" s="14">
        <v>181</v>
      </c>
      <c r="D327" s="14">
        <v>19</v>
      </c>
      <c r="E327" s="14">
        <v>256</v>
      </c>
      <c r="F327" s="15">
        <f t="shared" si="17"/>
        <v>0.78125</v>
      </c>
      <c r="G327" s="14">
        <v>174</v>
      </c>
      <c r="H327" s="14">
        <v>19</v>
      </c>
      <c r="I327" s="14">
        <v>247</v>
      </c>
      <c r="J327" s="18">
        <f t="shared" si="15"/>
        <v>0.78137651821862353</v>
      </c>
      <c r="K327" s="14">
        <v>156</v>
      </c>
      <c r="L327" s="14">
        <v>17</v>
      </c>
      <c r="M327" s="14">
        <v>221</v>
      </c>
      <c r="N327" s="18">
        <f t="shared" si="16"/>
        <v>0.78280542986425339</v>
      </c>
    </row>
    <row r="328" spans="1:14" outlineLevel="2" x14ac:dyDescent="0.3">
      <c r="A328" s="1" t="s">
        <v>355</v>
      </c>
      <c r="B328" s="1" t="s">
        <v>360</v>
      </c>
      <c r="C328" s="14">
        <v>157</v>
      </c>
      <c r="D328" s="14">
        <v>7</v>
      </c>
      <c r="E328" s="14">
        <v>193</v>
      </c>
      <c r="F328" s="15">
        <f t="shared" si="17"/>
        <v>0.84974093264248707</v>
      </c>
      <c r="G328" s="14">
        <v>149</v>
      </c>
      <c r="H328" s="14">
        <v>7</v>
      </c>
      <c r="I328" s="14">
        <v>184</v>
      </c>
      <c r="J328" s="18">
        <f t="shared" si="15"/>
        <v>0.84782608695652173</v>
      </c>
      <c r="K328" s="14">
        <v>157</v>
      </c>
      <c r="L328" s="14">
        <v>8</v>
      </c>
      <c r="M328" s="14">
        <v>194</v>
      </c>
      <c r="N328" s="18">
        <f t="shared" si="16"/>
        <v>0.85051546391752575</v>
      </c>
    </row>
    <row r="329" spans="1:14" outlineLevel="2" x14ac:dyDescent="0.3">
      <c r="A329" s="1" t="s">
        <v>355</v>
      </c>
      <c r="B329" s="1" t="s">
        <v>361</v>
      </c>
      <c r="C329" s="14">
        <v>100</v>
      </c>
      <c r="D329" s="14">
        <v>8</v>
      </c>
      <c r="E329" s="14">
        <v>133</v>
      </c>
      <c r="F329" s="15">
        <f t="shared" si="17"/>
        <v>0.81203007518796988</v>
      </c>
      <c r="G329" s="14">
        <v>104</v>
      </c>
      <c r="H329" s="14">
        <v>9</v>
      </c>
      <c r="I329" s="14">
        <v>142</v>
      </c>
      <c r="J329" s="18">
        <f t="shared" si="15"/>
        <v>0.79577464788732399</v>
      </c>
      <c r="K329" s="14">
        <v>94</v>
      </c>
      <c r="L329" s="14">
        <v>8</v>
      </c>
      <c r="M329" s="14">
        <v>128</v>
      </c>
      <c r="N329" s="18">
        <f t="shared" si="16"/>
        <v>0.796875</v>
      </c>
    </row>
    <row r="330" spans="1:14" outlineLevel="2" x14ac:dyDescent="0.3">
      <c r="A330" s="1" t="s">
        <v>355</v>
      </c>
      <c r="B330" s="1" t="s">
        <v>362</v>
      </c>
      <c r="C330" s="14">
        <v>153</v>
      </c>
      <c r="D330" s="14">
        <v>12</v>
      </c>
      <c r="E330" s="14">
        <v>178</v>
      </c>
      <c r="F330" s="15">
        <f t="shared" si="17"/>
        <v>0.9269662921348315</v>
      </c>
      <c r="G330" s="14">
        <v>153</v>
      </c>
      <c r="H330" s="14">
        <v>13</v>
      </c>
      <c r="I330" s="14">
        <v>178</v>
      </c>
      <c r="J330" s="18">
        <f t="shared" si="15"/>
        <v>0.93258426966292129</v>
      </c>
      <c r="K330" s="14">
        <v>145</v>
      </c>
      <c r="L330" s="14">
        <v>13</v>
      </c>
      <c r="M330" s="14">
        <v>168</v>
      </c>
      <c r="N330" s="18">
        <f t="shared" si="16"/>
        <v>0.94047619047619047</v>
      </c>
    </row>
    <row r="331" spans="1:14" outlineLevel="2" x14ac:dyDescent="0.3">
      <c r="A331" s="1" t="s">
        <v>355</v>
      </c>
      <c r="B331" s="1" t="s">
        <v>363</v>
      </c>
      <c r="C331" s="14">
        <v>5</v>
      </c>
      <c r="D331" s="14">
        <v>5</v>
      </c>
      <c r="E331" s="14">
        <v>10</v>
      </c>
      <c r="F331" s="15">
        <f t="shared" si="17"/>
        <v>1</v>
      </c>
      <c r="G331" s="14"/>
      <c r="H331" s="14"/>
      <c r="I331" s="14"/>
      <c r="J331" s="18"/>
      <c r="K331" s="14"/>
      <c r="L331" s="14"/>
      <c r="M331" s="14"/>
      <c r="N331" s="18"/>
    </row>
    <row r="332" spans="1:14" outlineLevel="2" x14ac:dyDescent="0.3">
      <c r="A332" s="1" t="s">
        <v>355</v>
      </c>
      <c r="B332" s="1" t="s">
        <v>364</v>
      </c>
      <c r="C332" s="14">
        <v>129</v>
      </c>
      <c r="D332" s="14">
        <v>8</v>
      </c>
      <c r="E332" s="14">
        <v>158</v>
      </c>
      <c r="F332" s="15">
        <f t="shared" si="17"/>
        <v>0.86708860759493667</v>
      </c>
      <c r="G332" s="14">
        <v>86</v>
      </c>
      <c r="H332" s="14">
        <v>10</v>
      </c>
      <c r="I332" s="14">
        <v>117</v>
      </c>
      <c r="J332" s="18">
        <f t="shared" si="15"/>
        <v>0.82051282051282048</v>
      </c>
      <c r="K332" s="14">
        <v>79</v>
      </c>
      <c r="L332" s="14">
        <v>10</v>
      </c>
      <c r="M332" s="14">
        <v>107</v>
      </c>
      <c r="N332" s="18">
        <f t="shared" si="16"/>
        <v>0.83177570093457942</v>
      </c>
    </row>
    <row r="333" spans="1:14" outlineLevel="2" x14ac:dyDescent="0.3">
      <c r="A333" s="1" t="s">
        <v>355</v>
      </c>
      <c r="B333" s="1" t="s">
        <v>365</v>
      </c>
      <c r="C333" s="14">
        <v>180</v>
      </c>
      <c r="D333" s="14">
        <v>14</v>
      </c>
      <c r="E333" s="14">
        <v>217</v>
      </c>
      <c r="F333" s="15">
        <f t="shared" si="17"/>
        <v>0.89400921658986177</v>
      </c>
      <c r="G333" s="14">
        <v>178</v>
      </c>
      <c r="H333" s="14">
        <v>15</v>
      </c>
      <c r="I333" s="14">
        <v>215</v>
      </c>
      <c r="J333" s="18">
        <f t="shared" si="15"/>
        <v>0.89767441860465114</v>
      </c>
      <c r="K333" s="14">
        <v>173</v>
      </c>
      <c r="L333" s="14">
        <v>14</v>
      </c>
      <c r="M333" s="14">
        <v>209</v>
      </c>
      <c r="N333" s="18">
        <f t="shared" si="16"/>
        <v>0.89473684210526316</v>
      </c>
    </row>
    <row r="334" spans="1:14" outlineLevel="2" x14ac:dyDescent="0.3">
      <c r="A334" s="1" t="s">
        <v>355</v>
      </c>
      <c r="B334" s="1" t="s">
        <v>366</v>
      </c>
      <c r="C334" s="14">
        <v>51</v>
      </c>
      <c r="D334" s="14">
        <v>5</v>
      </c>
      <c r="E334" s="14">
        <v>62</v>
      </c>
      <c r="F334" s="15">
        <f t="shared" si="17"/>
        <v>0.90322580645161288</v>
      </c>
      <c r="G334" s="14">
        <v>56</v>
      </c>
      <c r="H334" s="14">
        <v>6</v>
      </c>
      <c r="I334" s="14">
        <v>67</v>
      </c>
      <c r="J334" s="18">
        <f t="shared" si="15"/>
        <v>0.92537313432835822</v>
      </c>
      <c r="K334" s="14">
        <v>43</v>
      </c>
      <c r="L334" s="14">
        <v>4</v>
      </c>
      <c r="M334" s="14">
        <v>52</v>
      </c>
      <c r="N334" s="18">
        <f t="shared" si="16"/>
        <v>0.90384615384615385</v>
      </c>
    </row>
    <row r="335" spans="1:14" outlineLevel="1" x14ac:dyDescent="0.3">
      <c r="A335" s="11" t="s">
        <v>367</v>
      </c>
      <c r="B335" s="12"/>
      <c r="C335" s="13">
        <f>SUBTOTAL(9,C336:C369)</f>
        <v>4730</v>
      </c>
      <c r="D335" s="13">
        <f>SUBTOTAL(9,D336:D369)</f>
        <v>886</v>
      </c>
      <c r="E335" s="13">
        <f>SUBTOTAL(9,E336:E369)</f>
        <v>14614</v>
      </c>
      <c r="F335" s="10">
        <f t="shared" si="17"/>
        <v>0.38428903790885455</v>
      </c>
      <c r="G335" s="13">
        <f>SUBTOTAL(9,G336:G369)</f>
        <v>4907</v>
      </c>
      <c r="H335" s="13">
        <f>SUBTOTAL(9,H336:H369)</f>
        <v>804</v>
      </c>
      <c r="I335" s="13">
        <f>SUBTOTAL(9,I336:I369)</f>
        <v>14659</v>
      </c>
      <c r="J335" s="10">
        <f t="shared" si="15"/>
        <v>0.38959001296132068</v>
      </c>
      <c r="K335" s="13">
        <f>SUBTOTAL(9,K336:K369)</f>
        <v>5095</v>
      </c>
      <c r="L335" s="13">
        <f>SUBTOTAL(9,L336:L369)</f>
        <v>784</v>
      </c>
      <c r="M335" s="13">
        <f>SUBTOTAL(9,M336:M369)</f>
        <v>15052</v>
      </c>
      <c r="N335" s="10">
        <f t="shared" si="16"/>
        <v>0.39057932500664366</v>
      </c>
    </row>
    <row r="336" spans="1:14" outlineLevel="2" x14ac:dyDescent="0.3">
      <c r="A336" s="1" t="s">
        <v>368</v>
      </c>
      <c r="B336" s="1" t="s">
        <v>369</v>
      </c>
      <c r="C336" s="14">
        <v>219</v>
      </c>
      <c r="D336" s="14">
        <v>33</v>
      </c>
      <c r="E336" s="14">
        <v>417</v>
      </c>
      <c r="F336" s="15">
        <f t="shared" si="17"/>
        <v>0.60431654676258995</v>
      </c>
      <c r="G336" s="14">
        <v>243</v>
      </c>
      <c r="H336" s="14">
        <v>33</v>
      </c>
      <c r="I336" s="14">
        <v>434</v>
      </c>
      <c r="J336" s="18">
        <f t="shared" si="15"/>
        <v>0.63594470046082952</v>
      </c>
      <c r="K336" s="14">
        <v>250</v>
      </c>
      <c r="L336" s="14">
        <v>21</v>
      </c>
      <c r="M336" s="14">
        <v>450</v>
      </c>
      <c r="N336" s="18">
        <f t="shared" si="16"/>
        <v>0.60222222222222221</v>
      </c>
    </row>
    <row r="337" spans="1:14" outlineLevel="2" x14ac:dyDescent="0.3">
      <c r="A337" s="1" t="s">
        <v>368</v>
      </c>
      <c r="B337" s="1" t="s">
        <v>370</v>
      </c>
      <c r="C337" s="14">
        <v>162</v>
      </c>
      <c r="D337" s="14">
        <v>12</v>
      </c>
      <c r="E337" s="14">
        <v>260</v>
      </c>
      <c r="F337" s="15">
        <f t="shared" si="17"/>
        <v>0.66923076923076918</v>
      </c>
      <c r="G337" s="14">
        <v>128</v>
      </c>
      <c r="H337" s="14">
        <v>3</v>
      </c>
      <c r="I337" s="14">
        <v>203</v>
      </c>
      <c r="J337" s="18">
        <f t="shared" si="15"/>
        <v>0.64532019704433496</v>
      </c>
      <c r="K337" s="14">
        <v>173</v>
      </c>
      <c r="L337" s="14">
        <v>2</v>
      </c>
      <c r="M337" s="14">
        <v>298</v>
      </c>
      <c r="N337" s="18">
        <f t="shared" si="16"/>
        <v>0.58724832214765099</v>
      </c>
    </row>
    <row r="338" spans="1:14" outlineLevel="2" x14ac:dyDescent="0.3">
      <c r="A338" s="1" t="s">
        <v>368</v>
      </c>
      <c r="B338" s="1" t="s">
        <v>371</v>
      </c>
      <c r="C338" s="14">
        <v>115</v>
      </c>
      <c r="D338" s="14">
        <v>19</v>
      </c>
      <c r="E338" s="14">
        <v>302</v>
      </c>
      <c r="F338" s="15">
        <f t="shared" si="17"/>
        <v>0.44370860927152317</v>
      </c>
      <c r="G338" s="14">
        <v>115</v>
      </c>
      <c r="H338" s="14">
        <v>32</v>
      </c>
      <c r="I338" s="14">
        <v>295</v>
      </c>
      <c r="J338" s="18">
        <f t="shared" si="15"/>
        <v>0.49830508474576274</v>
      </c>
      <c r="K338" s="14">
        <v>111</v>
      </c>
      <c r="L338" s="14">
        <v>25</v>
      </c>
      <c r="M338" s="14">
        <v>331</v>
      </c>
      <c r="N338" s="18">
        <f t="shared" si="16"/>
        <v>0.41087613293051362</v>
      </c>
    </row>
    <row r="339" spans="1:14" outlineLevel="2" x14ac:dyDescent="0.3">
      <c r="A339" s="1" t="s">
        <v>368</v>
      </c>
      <c r="B339" s="1" t="s">
        <v>372</v>
      </c>
      <c r="C339" s="14">
        <v>197</v>
      </c>
      <c r="D339" s="14">
        <v>48</v>
      </c>
      <c r="E339" s="14">
        <v>1165</v>
      </c>
      <c r="F339" s="15">
        <f t="shared" si="17"/>
        <v>0.21030042918454936</v>
      </c>
      <c r="G339" s="14">
        <v>174</v>
      </c>
      <c r="H339" s="14">
        <v>51</v>
      </c>
      <c r="I339" s="14">
        <v>1112</v>
      </c>
      <c r="J339" s="18">
        <f t="shared" si="15"/>
        <v>0.20233812949640287</v>
      </c>
      <c r="K339" s="14">
        <v>221</v>
      </c>
      <c r="L339" s="14">
        <v>29</v>
      </c>
      <c r="M339" s="14">
        <v>1131</v>
      </c>
      <c r="N339" s="18">
        <f t="shared" si="16"/>
        <v>0.22104332449160036</v>
      </c>
    </row>
    <row r="340" spans="1:14" outlineLevel="2" x14ac:dyDescent="0.3">
      <c r="A340" s="1" t="s">
        <v>368</v>
      </c>
      <c r="B340" s="1" t="s">
        <v>373</v>
      </c>
      <c r="C340" s="14">
        <v>151</v>
      </c>
      <c r="D340" s="14">
        <v>31</v>
      </c>
      <c r="E340" s="14">
        <v>633</v>
      </c>
      <c r="F340" s="15">
        <f t="shared" si="17"/>
        <v>0.28751974723538704</v>
      </c>
      <c r="G340" s="14">
        <v>156</v>
      </c>
      <c r="H340" s="14">
        <v>22</v>
      </c>
      <c r="I340" s="14">
        <v>596</v>
      </c>
      <c r="J340" s="18">
        <f t="shared" si="15"/>
        <v>0.29865771812080538</v>
      </c>
      <c r="K340" s="14">
        <v>158</v>
      </c>
      <c r="L340" s="14">
        <v>36</v>
      </c>
      <c r="M340" s="14">
        <v>666</v>
      </c>
      <c r="N340" s="18">
        <f t="shared" si="16"/>
        <v>0.29129129129129128</v>
      </c>
    </row>
    <row r="341" spans="1:14" outlineLevel="2" x14ac:dyDescent="0.3">
      <c r="A341" s="1" t="s">
        <v>368</v>
      </c>
      <c r="B341" s="1" t="s">
        <v>374</v>
      </c>
      <c r="C341" s="14">
        <v>77</v>
      </c>
      <c r="D341" s="14">
        <v>22</v>
      </c>
      <c r="E341" s="14">
        <v>379</v>
      </c>
      <c r="F341" s="15">
        <f t="shared" si="17"/>
        <v>0.26121372031662271</v>
      </c>
      <c r="G341" s="14">
        <v>115</v>
      </c>
      <c r="H341" s="14">
        <v>17</v>
      </c>
      <c r="I341" s="14">
        <v>439</v>
      </c>
      <c r="J341" s="18">
        <f t="shared" si="15"/>
        <v>0.30068337129840544</v>
      </c>
      <c r="K341" s="14">
        <v>135</v>
      </c>
      <c r="L341" s="14">
        <v>24</v>
      </c>
      <c r="M341" s="14">
        <v>463</v>
      </c>
      <c r="N341" s="18">
        <f t="shared" si="16"/>
        <v>0.3434125269978402</v>
      </c>
    </row>
    <row r="342" spans="1:14" outlineLevel="2" x14ac:dyDescent="0.3">
      <c r="A342" s="1" t="s">
        <v>368</v>
      </c>
      <c r="B342" s="1" t="s">
        <v>375</v>
      </c>
      <c r="C342" s="14">
        <v>100</v>
      </c>
      <c r="D342" s="14">
        <v>17</v>
      </c>
      <c r="E342" s="14">
        <v>315</v>
      </c>
      <c r="F342" s="15">
        <f t="shared" si="17"/>
        <v>0.37142857142857144</v>
      </c>
      <c r="G342" s="14">
        <v>102</v>
      </c>
      <c r="H342" s="14">
        <v>20</v>
      </c>
      <c r="I342" s="14">
        <v>313</v>
      </c>
      <c r="J342" s="18">
        <f t="shared" si="15"/>
        <v>0.38977635782747605</v>
      </c>
      <c r="K342" s="14">
        <v>103</v>
      </c>
      <c r="L342" s="14">
        <v>17</v>
      </c>
      <c r="M342" s="14">
        <v>322</v>
      </c>
      <c r="N342" s="18">
        <f t="shared" si="16"/>
        <v>0.37267080745341613</v>
      </c>
    </row>
    <row r="343" spans="1:14" outlineLevel="2" x14ac:dyDescent="0.3">
      <c r="A343" s="1" t="s">
        <v>368</v>
      </c>
      <c r="B343" s="1" t="s">
        <v>376</v>
      </c>
      <c r="C343" s="14">
        <v>82</v>
      </c>
      <c r="D343" s="14">
        <v>23</v>
      </c>
      <c r="E343" s="14">
        <v>467</v>
      </c>
      <c r="F343" s="15">
        <f t="shared" si="17"/>
        <v>0.22483940042826553</v>
      </c>
      <c r="G343" s="14">
        <v>74</v>
      </c>
      <c r="H343" s="14">
        <v>18</v>
      </c>
      <c r="I343" s="14">
        <v>418</v>
      </c>
      <c r="J343" s="18">
        <f t="shared" si="15"/>
        <v>0.22009569377990432</v>
      </c>
      <c r="K343" s="14">
        <v>71</v>
      </c>
      <c r="L343" s="14">
        <v>12</v>
      </c>
      <c r="M343" s="14">
        <v>421</v>
      </c>
      <c r="N343" s="18">
        <f t="shared" si="16"/>
        <v>0.19714964370546317</v>
      </c>
    </row>
    <row r="344" spans="1:14" outlineLevel="2" x14ac:dyDescent="0.3">
      <c r="A344" s="1" t="s">
        <v>368</v>
      </c>
      <c r="B344" s="1" t="s">
        <v>377</v>
      </c>
      <c r="C344" s="14">
        <v>7</v>
      </c>
      <c r="D344" s="14">
        <v>9</v>
      </c>
      <c r="E344" s="14">
        <v>38</v>
      </c>
      <c r="F344" s="15">
        <f t="shared" si="17"/>
        <v>0.42105263157894735</v>
      </c>
      <c r="G344" s="14">
        <v>13</v>
      </c>
      <c r="H344" s="14">
        <v>3</v>
      </c>
      <c r="I344" s="14">
        <v>44</v>
      </c>
      <c r="J344" s="18">
        <f t="shared" si="15"/>
        <v>0.36363636363636365</v>
      </c>
      <c r="K344" s="14">
        <v>22</v>
      </c>
      <c r="L344" s="14">
        <v>1</v>
      </c>
      <c r="M344" s="14">
        <v>41</v>
      </c>
      <c r="N344" s="18">
        <f t="shared" si="16"/>
        <v>0.56097560975609762</v>
      </c>
    </row>
    <row r="345" spans="1:14" outlineLevel="2" x14ac:dyDescent="0.3">
      <c r="A345" s="1" t="s">
        <v>368</v>
      </c>
      <c r="B345" s="1" t="s">
        <v>378</v>
      </c>
      <c r="C345" s="14">
        <v>171</v>
      </c>
      <c r="D345" s="14">
        <v>36</v>
      </c>
      <c r="E345" s="14">
        <v>483</v>
      </c>
      <c r="F345" s="15">
        <f t="shared" si="17"/>
        <v>0.42857142857142855</v>
      </c>
      <c r="G345" s="14">
        <v>182</v>
      </c>
      <c r="H345" s="14">
        <v>35</v>
      </c>
      <c r="I345" s="14">
        <v>495</v>
      </c>
      <c r="J345" s="18">
        <f t="shared" si="15"/>
        <v>0.43838383838383838</v>
      </c>
      <c r="K345" s="14">
        <v>182</v>
      </c>
      <c r="L345" s="14">
        <v>32</v>
      </c>
      <c r="M345" s="14">
        <v>514</v>
      </c>
      <c r="N345" s="18">
        <f t="shared" si="16"/>
        <v>0.41634241245136189</v>
      </c>
    </row>
    <row r="346" spans="1:14" outlineLevel="2" x14ac:dyDescent="0.3">
      <c r="A346" s="1" t="s">
        <v>368</v>
      </c>
      <c r="B346" s="1" t="s">
        <v>379</v>
      </c>
      <c r="C346" s="14">
        <v>181</v>
      </c>
      <c r="D346" s="14">
        <v>38</v>
      </c>
      <c r="E346" s="14">
        <v>402</v>
      </c>
      <c r="F346" s="15">
        <f t="shared" si="17"/>
        <v>0.54477611940298509</v>
      </c>
      <c r="G346" s="14">
        <v>188</v>
      </c>
      <c r="H346" s="14">
        <v>23</v>
      </c>
      <c r="I346" s="14">
        <v>397</v>
      </c>
      <c r="J346" s="18">
        <f t="shared" si="15"/>
        <v>0.53148614609571787</v>
      </c>
      <c r="K346" s="14">
        <v>182</v>
      </c>
      <c r="L346" s="14">
        <v>17</v>
      </c>
      <c r="M346" s="14">
        <v>397</v>
      </c>
      <c r="N346" s="18">
        <f t="shared" si="16"/>
        <v>0.50125944584382875</v>
      </c>
    </row>
    <row r="347" spans="1:14" outlineLevel="2" x14ac:dyDescent="0.3">
      <c r="A347" s="1" t="s">
        <v>368</v>
      </c>
      <c r="B347" s="1" t="s">
        <v>380</v>
      </c>
      <c r="C347" s="14">
        <v>192</v>
      </c>
      <c r="D347" s="14">
        <v>34</v>
      </c>
      <c r="E347" s="14">
        <v>395</v>
      </c>
      <c r="F347" s="15">
        <f t="shared" si="17"/>
        <v>0.57215189873417727</v>
      </c>
      <c r="G347" s="14">
        <v>180</v>
      </c>
      <c r="H347" s="14">
        <v>24</v>
      </c>
      <c r="I347" s="14">
        <v>380</v>
      </c>
      <c r="J347" s="18">
        <f t="shared" si="15"/>
        <v>0.5368421052631579</v>
      </c>
      <c r="K347" s="14">
        <v>207</v>
      </c>
      <c r="L347" s="14">
        <v>27</v>
      </c>
      <c r="M347" s="14">
        <v>403</v>
      </c>
      <c r="N347" s="18">
        <f t="shared" si="16"/>
        <v>0.58064516129032262</v>
      </c>
    </row>
    <row r="348" spans="1:14" outlineLevel="2" x14ac:dyDescent="0.3">
      <c r="A348" s="1" t="s">
        <v>368</v>
      </c>
      <c r="B348" s="1" t="s">
        <v>381</v>
      </c>
      <c r="C348" s="14">
        <v>190</v>
      </c>
      <c r="D348" s="14">
        <v>17</v>
      </c>
      <c r="E348" s="14">
        <v>372</v>
      </c>
      <c r="F348" s="15">
        <f t="shared" si="17"/>
        <v>0.55645161290322576</v>
      </c>
      <c r="G348" s="14">
        <v>205</v>
      </c>
      <c r="H348" s="14">
        <v>24</v>
      </c>
      <c r="I348" s="14">
        <v>374</v>
      </c>
      <c r="J348" s="18">
        <f t="shared" si="15"/>
        <v>0.61229946524064172</v>
      </c>
      <c r="K348" s="14">
        <v>188</v>
      </c>
      <c r="L348" s="14">
        <v>29</v>
      </c>
      <c r="M348" s="14">
        <v>365</v>
      </c>
      <c r="N348" s="18">
        <f t="shared" si="16"/>
        <v>0.59452054794520548</v>
      </c>
    </row>
    <row r="349" spans="1:14" outlineLevel="2" x14ac:dyDescent="0.3">
      <c r="A349" s="1" t="s">
        <v>368</v>
      </c>
      <c r="B349" s="1" t="s">
        <v>382</v>
      </c>
      <c r="C349" s="14">
        <v>132</v>
      </c>
      <c r="D349" s="14">
        <v>25</v>
      </c>
      <c r="E349" s="14">
        <v>371</v>
      </c>
      <c r="F349" s="15">
        <f t="shared" si="17"/>
        <v>0.42318059299191374</v>
      </c>
      <c r="G349" s="14">
        <v>160</v>
      </c>
      <c r="H349" s="14">
        <v>27</v>
      </c>
      <c r="I349" s="14">
        <v>460</v>
      </c>
      <c r="J349" s="18">
        <f t="shared" si="15"/>
        <v>0.40652173913043477</v>
      </c>
      <c r="K349" s="14">
        <v>165</v>
      </c>
      <c r="L349" s="14">
        <v>17</v>
      </c>
      <c r="M349" s="14">
        <v>412</v>
      </c>
      <c r="N349" s="18">
        <f t="shared" si="16"/>
        <v>0.44174757281553401</v>
      </c>
    </row>
    <row r="350" spans="1:14" outlineLevel="2" x14ac:dyDescent="0.3">
      <c r="A350" s="1" t="s">
        <v>368</v>
      </c>
      <c r="B350" s="1" t="s">
        <v>383</v>
      </c>
      <c r="C350" s="14">
        <v>162</v>
      </c>
      <c r="D350" s="14">
        <v>39</v>
      </c>
      <c r="E350" s="14">
        <v>405</v>
      </c>
      <c r="F350" s="15">
        <f t="shared" si="17"/>
        <v>0.49629629629629629</v>
      </c>
      <c r="G350" s="14">
        <v>160</v>
      </c>
      <c r="H350" s="14">
        <v>27</v>
      </c>
      <c r="I350" s="14">
        <v>412</v>
      </c>
      <c r="J350" s="18">
        <f t="shared" ref="J350:J402" si="18">(G350+H350)/I350</f>
        <v>0.45388349514563109</v>
      </c>
      <c r="K350" s="14">
        <v>183</v>
      </c>
      <c r="L350" s="14">
        <v>39</v>
      </c>
      <c r="M350" s="14">
        <v>458</v>
      </c>
      <c r="N350" s="18">
        <f t="shared" ref="N350:N402" si="19">(K350+L350)/M350</f>
        <v>0.48471615720524019</v>
      </c>
    </row>
    <row r="351" spans="1:14" outlineLevel="2" x14ac:dyDescent="0.3">
      <c r="A351" s="1" t="s">
        <v>368</v>
      </c>
      <c r="B351" s="1" t="s">
        <v>384</v>
      </c>
      <c r="C351" s="14">
        <v>115</v>
      </c>
      <c r="D351" s="14">
        <v>37</v>
      </c>
      <c r="E351" s="14">
        <v>398</v>
      </c>
      <c r="F351" s="15">
        <f t="shared" si="17"/>
        <v>0.38190954773869346</v>
      </c>
      <c r="G351" s="14">
        <v>127</v>
      </c>
      <c r="H351" s="14">
        <v>20</v>
      </c>
      <c r="I351" s="14">
        <v>397</v>
      </c>
      <c r="J351" s="18">
        <f t="shared" si="18"/>
        <v>0.37027707808564231</v>
      </c>
      <c r="K351" s="14">
        <v>151</v>
      </c>
      <c r="L351" s="14">
        <v>21</v>
      </c>
      <c r="M351" s="14">
        <v>408</v>
      </c>
      <c r="N351" s="18">
        <f t="shared" si="19"/>
        <v>0.42156862745098039</v>
      </c>
    </row>
    <row r="352" spans="1:14" outlineLevel="2" x14ac:dyDescent="0.3">
      <c r="A352" s="1" t="s">
        <v>368</v>
      </c>
      <c r="B352" s="1" t="s">
        <v>385</v>
      </c>
      <c r="C352" s="14">
        <v>102</v>
      </c>
      <c r="D352" s="14">
        <v>14</v>
      </c>
      <c r="E352" s="14">
        <v>419</v>
      </c>
      <c r="F352" s="15">
        <f t="shared" si="17"/>
        <v>0.27684964200477324</v>
      </c>
      <c r="G352" s="14">
        <v>100</v>
      </c>
      <c r="H352" s="14">
        <v>17</v>
      </c>
      <c r="I352" s="14">
        <v>438</v>
      </c>
      <c r="J352" s="18">
        <f t="shared" si="18"/>
        <v>0.26712328767123289</v>
      </c>
      <c r="K352" s="14">
        <v>103</v>
      </c>
      <c r="L352" s="14">
        <v>15</v>
      </c>
      <c r="M352" s="14">
        <v>430</v>
      </c>
      <c r="N352" s="18">
        <f t="shared" si="19"/>
        <v>0.2744186046511628</v>
      </c>
    </row>
    <row r="353" spans="1:14" outlineLevel="2" x14ac:dyDescent="0.3">
      <c r="A353" s="1" t="s">
        <v>368</v>
      </c>
      <c r="B353" s="1" t="s">
        <v>386</v>
      </c>
      <c r="C353" s="14">
        <v>182</v>
      </c>
      <c r="D353" s="14">
        <v>19</v>
      </c>
      <c r="E353" s="14">
        <v>414</v>
      </c>
      <c r="F353" s="15">
        <f t="shared" ref="F353:F405" si="20">(C353+D353)/E353</f>
        <v>0.48550724637681159</v>
      </c>
      <c r="G353" s="14">
        <v>181</v>
      </c>
      <c r="H353" s="14">
        <v>24</v>
      </c>
      <c r="I353" s="14">
        <v>431</v>
      </c>
      <c r="J353" s="18">
        <f t="shared" si="18"/>
        <v>0.47563805104408352</v>
      </c>
      <c r="K353" s="14">
        <v>192</v>
      </c>
      <c r="L353" s="14">
        <v>38</v>
      </c>
      <c r="M353" s="14">
        <v>429</v>
      </c>
      <c r="N353" s="18">
        <f t="shared" si="19"/>
        <v>0.53613053613053618</v>
      </c>
    </row>
    <row r="354" spans="1:14" outlineLevel="2" x14ac:dyDescent="0.3">
      <c r="A354" s="1" t="s">
        <v>368</v>
      </c>
      <c r="B354" s="1" t="s">
        <v>387</v>
      </c>
      <c r="C354" s="14">
        <v>163</v>
      </c>
      <c r="D354" s="14">
        <v>51</v>
      </c>
      <c r="E354" s="14">
        <v>798</v>
      </c>
      <c r="F354" s="15">
        <f t="shared" si="20"/>
        <v>0.26817042606516289</v>
      </c>
      <c r="G354" s="14">
        <v>177</v>
      </c>
      <c r="H354" s="14">
        <v>55</v>
      </c>
      <c r="I354" s="14">
        <v>793</v>
      </c>
      <c r="J354" s="18">
        <f t="shared" si="18"/>
        <v>0.29255989911727615</v>
      </c>
      <c r="K354" s="14">
        <v>193</v>
      </c>
      <c r="L354" s="14">
        <v>47</v>
      </c>
      <c r="M354" s="14">
        <v>808</v>
      </c>
      <c r="N354" s="18">
        <f t="shared" si="19"/>
        <v>0.29702970297029702</v>
      </c>
    </row>
    <row r="355" spans="1:14" outlineLevel="2" x14ac:dyDescent="0.3">
      <c r="A355" s="1" t="s">
        <v>368</v>
      </c>
      <c r="B355" s="1" t="s">
        <v>388</v>
      </c>
      <c r="C355" s="14">
        <v>206</v>
      </c>
      <c r="D355" s="14">
        <v>59</v>
      </c>
      <c r="E355" s="14">
        <v>635</v>
      </c>
      <c r="F355" s="15">
        <f t="shared" si="20"/>
        <v>0.41732283464566927</v>
      </c>
      <c r="G355" s="14">
        <v>222</v>
      </c>
      <c r="H355" s="14">
        <v>46</v>
      </c>
      <c r="I355" s="14">
        <v>614</v>
      </c>
      <c r="J355" s="18">
        <f t="shared" si="18"/>
        <v>0.43648208469055377</v>
      </c>
      <c r="K355" s="14">
        <v>219</v>
      </c>
      <c r="L355" s="14">
        <v>44</v>
      </c>
      <c r="M355" s="14">
        <v>673</v>
      </c>
      <c r="N355" s="18">
        <f t="shared" si="19"/>
        <v>0.39078751857355126</v>
      </c>
    </row>
    <row r="356" spans="1:14" outlineLevel="2" x14ac:dyDescent="0.3">
      <c r="A356" s="1" t="s">
        <v>368</v>
      </c>
      <c r="B356" s="1" t="s">
        <v>389</v>
      </c>
      <c r="C356" s="14">
        <v>101</v>
      </c>
      <c r="D356" s="14">
        <v>15</v>
      </c>
      <c r="E356" s="14">
        <v>357</v>
      </c>
      <c r="F356" s="15">
        <f t="shared" si="20"/>
        <v>0.32492997198879553</v>
      </c>
      <c r="G356" s="14">
        <v>85</v>
      </c>
      <c r="H356" s="14">
        <v>13</v>
      </c>
      <c r="I356" s="14">
        <v>368</v>
      </c>
      <c r="J356" s="18">
        <f t="shared" si="18"/>
        <v>0.26630434782608697</v>
      </c>
      <c r="K356" s="14">
        <v>104</v>
      </c>
      <c r="L356" s="14">
        <v>15</v>
      </c>
      <c r="M356" s="14">
        <v>408</v>
      </c>
      <c r="N356" s="18">
        <f t="shared" si="19"/>
        <v>0.29166666666666669</v>
      </c>
    </row>
    <row r="357" spans="1:14" outlineLevel="2" x14ac:dyDescent="0.3">
      <c r="A357" s="1" t="s">
        <v>368</v>
      </c>
      <c r="B357" s="1" t="s">
        <v>390</v>
      </c>
      <c r="C357" s="14">
        <v>139</v>
      </c>
      <c r="D357" s="14">
        <v>19</v>
      </c>
      <c r="E357" s="14">
        <v>447</v>
      </c>
      <c r="F357" s="15">
        <f t="shared" si="20"/>
        <v>0.3534675615212528</v>
      </c>
      <c r="G357" s="14">
        <v>145</v>
      </c>
      <c r="H357" s="14">
        <v>22</v>
      </c>
      <c r="I357" s="14">
        <v>456</v>
      </c>
      <c r="J357" s="18">
        <f t="shared" si="18"/>
        <v>0.36622807017543857</v>
      </c>
      <c r="K357" s="14">
        <v>146</v>
      </c>
      <c r="L357" s="14">
        <v>26</v>
      </c>
      <c r="M357" s="14">
        <v>445</v>
      </c>
      <c r="N357" s="18">
        <f t="shared" si="19"/>
        <v>0.38651685393258428</v>
      </c>
    </row>
    <row r="358" spans="1:14" outlineLevel="2" x14ac:dyDescent="0.3">
      <c r="A358" s="1" t="s">
        <v>368</v>
      </c>
      <c r="B358" s="1" t="s">
        <v>391</v>
      </c>
      <c r="C358" s="14">
        <v>118</v>
      </c>
      <c r="D358" s="14">
        <v>29</v>
      </c>
      <c r="E358" s="14">
        <v>403</v>
      </c>
      <c r="F358" s="15">
        <f t="shared" si="20"/>
        <v>0.36476426799007444</v>
      </c>
      <c r="G358" s="14">
        <v>118</v>
      </c>
      <c r="H358" s="14">
        <v>27</v>
      </c>
      <c r="I358" s="14">
        <v>392</v>
      </c>
      <c r="J358" s="18">
        <f t="shared" si="18"/>
        <v>0.36989795918367346</v>
      </c>
      <c r="K358" s="14">
        <v>118</v>
      </c>
      <c r="L358" s="14">
        <v>17</v>
      </c>
      <c r="M358" s="14">
        <v>400</v>
      </c>
      <c r="N358" s="18">
        <f t="shared" si="19"/>
        <v>0.33750000000000002</v>
      </c>
    </row>
    <row r="359" spans="1:14" outlineLevel="2" x14ac:dyDescent="0.3">
      <c r="A359" s="1" t="s">
        <v>368</v>
      </c>
      <c r="B359" s="1" t="s">
        <v>392</v>
      </c>
      <c r="C359" s="14">
        <v>87</v>
      </c>
      <c r="D359" s="14">
        <v>10</v>
      </c>
      <c r="E359" s="14">
        <v>177</v>
      </c>
      <c r="F359" s="15">
        <f t="shared" si="20"/>
        <v>0.54802259887005644</v>
      </c>
      <c r="G359" s="14">
        <v>72</v>
      </c>
      <c r="H359" s="14">
        <v>12</v>
      </c>
      <c r="I359" s="14">
        <v>170</v>
      </c>
      <c r="J359" s="18">
        <f t="shared" si="18"/>
        <v>0.49411764705882355</v>
      </c>
      <c r="K359" s="14">
        <v>74</v>
      </c>
      <c r="L359" s="14">
        <v>11</v>
      </c>
      <c r="M359" s="14">
        <v>174</v>
      </c>
      <c r="N359" s="18">
        <f t="shared" si="19"/>
        <v>0.4885057471264368</v>
      </c>
    </row>
    <row r="360" spans="1:14" outlineLevel="2" x14ac:dyDescent="0.3">
      <c r="A360" s="1" t="s">
        <v>368</v>
      </c>
      <c r="B360" s="1" t="s">
        <v>393</v>
      </c>
      <c r="C360" s="14">
        <v>35</v>
      </c>
      <c r="D360" s="14">
        <v>3</v>
      </c>
      <c r="E360" s="14">
        <v>57</v>
      </c>
      <c r="F360" s="15">
        <f t="shared" si="20"/>
        <v>0.66666666666666663</v>
      </c>
      <c r="G360" s="14">
        <v>27</v>
      </c>
      <c r="H360" s="14">
        <v>2</v>
      </c>
      <c r="I360" s="14">
        <v>43</v>
      </c>
      <c r="J360" s="18">
        <f t="shared" si="18"/>
        <v>0.67441860465116277</v>
      </c>
      <c r="K360" s="14">
        <v>20</v>
      </c>
      <c r="L360" s="14">
        <v>4</v>
      </c>
      <c r="M360" s="14">
        <v>42</v>
      </c>
      <c r="N360" s="18">
        <f t="shared" si="19"/>
        <v>0.5714285714285714</v>
      </c>
    </row>
    <row r="361" spans="1:14" outlineLevel="2" x14ac:dyDescent="0.3">
      <c r="A361" s="1" t="s">
        <v>368</v>
      </c>
      <c r="B361" s="1" t="s">
        <v>394</v>
      </c>
      <c r="C361" s="14">
        <v>156</v>
      </c>
      <c r="D361" s="14">
        <v>26</v>
      </c>
      <c r="E361" s="14">
        <v>481</v>
      </c>
      <c r="F361" s="15">
        <f t="shared" si="20"/>
        <v>0.3783783783783784</v>
      </c>
      <c r="G361" s="14">
        <v>171</v>
      </c>
      <c r="H361" s="14">
        <v>22</v>
      </c>
      <c r="I361" s="14">
        <v>470</v>
      </c>
      <c r="J361" s="18">
        <f t="shared" si="18"/>
        <v>0.41063829787234041</v>
      </c>
      <c r="K361" s="14">
        <v>176</v>
      </c>
      <c r="L361" s="14">
        <v>23</v>
      </c>
      <c r="M361" s="14">
        <v>456</v>
      </c>
      <c r="N361" s="18">
        <f t="shared" si="19"/>
        <v>0.43640350877192985</v>
      </c>
    </row>
    <row r="362" spans="1:14" outlineLevel="2" x14ac:dyDescent="0.3">
      <c r="A362" s="1" t="s">
        <v>368</v>
      </c>
      <c r="B362" s="1" t="s">
        <v>395</v>
      </c>
      <c r="C362" s="14">
        <v>40</v>
      </c>
      <c r="D362" s="14">
        <v>5</v>
      </c>
      <c r="E362" s="14">
        <v>94</v>
      </c>
      <c r="F362" s="15">
        <f t="shared" si="20"/>
        <v>0.47872340425531917</v>
      </c>
      <c r="G362" s="14">
        <v>32</v>
      </c>
      <c r="H362" s="14">
        <v>7</v>
      </c>
      <c r="I362" s="14">
        <v>104</v>
      </c>
      <c r="J362" s="18">
        <f t="shared" si="18"/>
        <v>0.375</v>
      </c>
      <c r="K362" s="14">
        <v>41</v>
      </c>
      <c r="L362" s="14">
        <v>3</v>
      </c>
      <c r="M362" s="14">
        <v>111</v>
      </c>
      <c r="N362" s="18">
        <f t="shared" si="19"/>
        <v>0.3963963963963964</v>
      </c>
    </row>
    <row r="363" spans="1:14" outlineLevel="2" x14ac:dyDescent="0.3">
      <c r="A363" s="1" t="s">
        <v>368</v>
      </c>
      <c r="B363" s="1" t="s">
        <v>396</v>
      </c>
      <c r="C363" s="14">
        <v>158</v>
      </c>
      <c r="D363" s="14">
        <v>25</v>
      </c>
      <c r="E363" s="14">
        <v>405</v>
      </c>
      <c r="F363" s="15">
        <f t="shared" si="20"/>
        <v>0.45185185185185184</v>
      </c>
      <c r="G363" s="14">
        <v>190</v>
      </c>
      <c r="H363" s="14">
        <v>32</v>
      </c>
      <c r="I363" s="14">
        <v>423</v>
      </c>
      <c r="J363" s="18">
        <f t="shared" si="18"/>
        <v>0.52482269503546097</v>
      </c>
      <c r="K363" s="14">
        <v>190</v>
      </c>
      <c r="L363" s="14">
        <v>33</v>
      </c>
      <c r="M363" s="14">
        <v>455</v>
      </c>
      <c r="N363" s="18">
        <f t="shared" si="19"/>
        <v>0.49010989010989009</v>
      </c>
    </row>
    <row r="364" spans="1:14" outlineLevel="2" x14ac:dyDescent="0.3">
      <c r="A364" s="1" t="s">
        <v>368</v>
      </c>
      <c r="B364" s="1" t="s">
        <v>397</v>
      </c>
      <c r="C364" s="14">
        <v>172</v>
      </c>
      <c r="D364" s="14">
        <v>50</v>
      </c>
      <c r="E364" s="14">
        <v>672</v>
      </c>
      <c r="F364" s="15">
        <f t="shared" si="20"/>
        <v>0.33035714285714285</v>
      </c>
      <c r="G364" s="14">
        <v>192</v>
      </c>
      <c r="H364" s="14">
        <v>44</v>
      </c>
      <c r="I364" s="14">
        <v>724</v>
      </c>
      <c r="J364" s="18">
        <f t="shared" si="18"/>
        <v>0.32596685082872928</v>
      </c>
      <c r="K364" s="14">
        <v>213</v>
      </c>
      <c r="L364" s="14">
        <v>43</v>
      </c>
      <c r="M364" s="14">
        <v>722</v>
      </c>
      <c r="N364" s="18">
        <f t="shared" si="19"/>
        <v>0.35457063711911357</v>
      </c>
    </row>
    <row r="365" spans="1:14" outlineLevel="2" x14ac:dyDescent="0.3">
      <c r="A365" s="1" t="s">
        <v>368</v>
      </c>
      <c r="B365" s="1" t="s">
        <v>398</v>
      </c>
      <c r="C365" s="14">
        <v>22</v>
      </c>
      <c r="D365" s="14">
        <v>2</v>
      </c>
      <c r="E365" s="14">
        <v>32</v>
      </c>
      <c r="F365" s="15">
        <f t="shared" si="20"/>
        <v>0.75</v>
      </c>
      <c r="G365" s="14">
        <v>30</v>
      </c>
      <c r="H365" s="14">
        <v>0</v>
      </c>
      <c r="I365" s="14">
        <v>42</v>
      </c>
      <c r="J365" s="18">
        <f t="shared" si="18"/>
        <v>0.7142857142857143</v>
      </c>
      <c r="K365" s="14">
        <v>22</v>
      </c>
      <c r="L365" s="14">
        <v>0</v>
      </c>
      <c r="M365" s="14">
        <v>33</v>
      </c>
      <c r="N365" s="18">
        <f t="shared" si="19"/>
        <v>0.66666666666666663</v>
      </c>
    </row>
    <row r="366" spans="1:14" outlineLevel="2" x14ac:dyDescent="0.3">
      <c r="A366" s="1" t="s">
        <v>368</v>
      </c>
      <c r="B366" s="1" t="s">
        <v>399</v>
      </c>
      <c r="C366" s="14">
        <v>79</v>
      </c>
      <c r="D366" s="14">
        <v>5</v>
      </c>
      <c r="E366" s="14">
        <v>186</v>
      </c>
      <c r="F366" s="15">
        <f t="shared" si="20"/>
        <v>0.45161290322580644</v>
      </c>
      <c r="G366" s="14">
        <v>59</v>
      </c>
      <c r="H366" s="14">
        <v>7</v>
      </c>
      <c r="I366" s="14">
        <v>168</v>
      </c>
      <c r="J366" s="18">
        <f t="shared" si="18"/>
        <v>0.39285714285714285</v>
      </c>
      <c r="K366" s="14">
        <v>66</v>
      </c>
      <c r="L366" s="14">
        <v>8</v>
      </c>
      <c r="M366" s="14">
        <v>177</v>
      </c>
      <c r="N366" s="18">
        <f t="shared" si="19"/>
        <v>0.41807909604519772</v>
      </c>
    </row>
    <row r="367" spans="1:14" outlineLevel="2" x14ac:dyDescent="0.3">
      <c r="A367" s="1" t="s">
        <v>368</v>
      </c>
      <c r="B367" s="1" t="s">
        <v>400</v>
      </c>
      <c r="C367" s="14">
        <v>362</v>
      </c>
      <c r="D367" s="14">
        <v>46</v>
      </c>
      <c r="E367" s="14">
        <v>1272</v>
      </c>
      <c r="F367" s="15">
        <f t="shared" si="20"/>
        <v>0.32075471698113206</v>
      </c>
      <c r="G367" s="14">
        <v>387</v>
      </c>
      <c r="H367" s="14">
        <v>42</v>
      </c>
      <c r="I367" s="14">
        <v>1273</v>
      </c>
      <c r="J367" s="18">
        <f t="shared" si="18"/>
        <v>0.33699921445404557</v>
      </c>
      <c r="K367" s="14">
        <v>358</v>
      </c>
      <c r="L367" s="14">
        <v>50</v>
      </c>
      <c r="M367" s="14">
        <v>1255</v>
      </c>
      <c r="N367" s="18">
        <f t="shared" si="19"/>
        <v>0.3250996015936255</v>
      </c>
    </row>
    <row r="368" spans="1:14" outlineLevel="2" x14ac:dyDescent="0.3">
      <c r="A368" s="1" t="s">
        <v>368</v>
      </c>
      <c r="B368" s="1" t="s">
        <v>401</v>
      </c>
      <c r="C368" s="14">
        <v>283</v>
      </c>
      <c r="D368" s="14">
        <v>59</v>
      </c>
      <c r="E368" s="14">
        <v>825</v>
      </c>
      <c r="F368" s="15">
        <f t="shared" si="20"/>
        <v>0.41454545454545455</v>
      </c>
      <c r="G368" s="14">
        <v>328</v>
      </c>
      <c r="H368" s="14">
        <v>45</v>
      </c>
      <c r="I368" s="14">
        <v>846</v>
      </c>
      <c r="J368" s="18">
        <f t="shared" si="18"/>
        <v>0.44089834515366433</v>
      </c>
      <c r="K368" s="14">
        <v>302</v>
      </c>
      <c r="L368" s="14">
        <v>53</v>
      </c>
      <c r="M368" s="14">
        <v>829</v>
      </c>
      <c r="N368" s="18">
        <f t="shared" si="19"/>
        <v>0.428226779252111</v>
      </c>
    </row>
    <row r="369" spans="1:14" outlineLevel="2" x14ac:dyDescent="0.3">
      <c r="A369" s="1" t="s">
        <v>368</v>
      </c>
      <c r="B369" s="1" t="s">
        <v>402</v>
      </c>
      <c r="C369" s="14">
        <v>72</v>
      </c>
      <c r="D369" s="14">
        <v>9</v>
      </c>
      <c r="E369" s="14">
        <v>138</v>
      </c>
      <c r="F369" s="15">
        <f t="shared" si="20"/>
        <v>0.58695652173913049</v>
      </c>
      <c r="G369" s="14">
        <v>69</v>
      </c>
      <c r="H369" s="14">
        <v>8</v>
      </c>
      <c r="I369" s="14">
        <v>135</v>
      </c>
      <c r="J369" s="18">
        <f t="shared" si="18"/>
        <v>0.57037037037037042</v>
      </c>
      <c r="K369" s="14">
        <v>56</v>
      </c>
      <c r="L369" s="14">
        <v>5</v>
      </c>
      <c r="M369" s="14">
        <v>125</v>
      </c>
      <c r="N369" s="18">
        <f t="shared" si="19"/>
        <v>0.48799999999999999</v>
      </c>
    </row>
    <row r="370" spans="1:14" outlineLevel="1" x14ac:dyDescent="0.3">
      <c r="A370" s="11" t="s">
        <v>403</v>
      </c>
      <c r="B370" s="12"/>
      <c r="C370" s="13">
        <f>SUBTOTAL(9,C371:C371)</f>
        <v>204</v>
      </c>
      <c r="D370" s="13">
        <f>SUBTOTAL(9,D371:D371)</f>
        <v>37</v>
      </c>
      <c r="E370" s="13">
        <f>SUBTOTAL(9,E371:E371)</f>
        <v>393</v>
      </c>
      <c r="F370" s="10">
        <f t="shared" si="20"/>
        <v>0.61323155216284986</v>
      </c>
      <c r="G370" s="13">
        <f>SUBTOTAL(9,G371:G371)</f>
        <v>224</v>
      </c>
      <c r="H370" s="13">
        <f>SUBTOTAL(9,H371:H371)</f>
        <v>35</v>
      </c>
      <c r="I370" s="13">
        <f>SUBTOTAL(9,I371:I371)</f>
        <v>405</v>
      </c>
      <c r="J370" s="10">
        <f t="shared" si="18"/>
        <v>0.63950617283950617</v>
      </c>
      <c r="K370" s="13">
        <f>SUBTOTAL(9,K371:K371)</f>
        <v>220</v>
      </c>
      <c r="L370" s="13">
        <f>SUBTOTAL(9,L371:L371)</f>
        <v>34</v>
      </c>
      <c r="M370" s="13">
        <f>SUBTOTAL(9,M371:M371)</f>
        <v>397</v>
      </c>
      <c r="N370" s="10">
        <f t="shared" si="19"/>
        <v>0.63979848866498745</v>
      </c>
    </row>
    <row r="371" spans="1:14" outlineLevel="2" x14ac:dyDescent="0.3">
      <c r="A371" s="1" t="s">
        <v>404</v>
      </c>
      <c r="B371" s="1" t="s">
        <v>405</v>
      </c>
      <c r="C371" s="14">
        <v>204</v>
      </c>
      <c r="D371" s="14">
        <v>37</v>
      </c>
      <c r="E371" s="14">
        <v>393</v>
      </c>
      <c r="F371" s="15">
        <f t="shared" si="20"/>
        <v>0.61323155216284986</v>
      </c>
      <c r="G371" s="14">
        <v>224</v>
      </c>
      <c r="H371" s="14">
        <v>35</v>
      </c>
      <c r="I371" s="14">
        <v>405</v>
      </c>
      <c r="J371" s="18">
        <f t="shared" si="18"/>
        <v>0.63950617283950617</v>
      </c>
      <c r="K371" s="14">
        <v>220</v>
      </c>
      <c r="L371" s="14">
        <v>34</v>
      </c>
      <c r="M371" s="14">
        <v>397</v>
      </c>
      <c r="N371" s="18">
        <f t="shared" si="19"/>
        <v>0.63979848866498745</v>
      </c>
    </row>
    <row r="372" spans="1:14" outlineLevel="1" x14ac:dyDescent="0.3">
      <c r="A372" s="11" t="s">
        <v>406</v>
      </c>
      <c r="B372" s="12"/>
      <c r="C372" s="13">
        <f>SUBTOTAL(9,C373:C373)</f>
        <v>80</v>
      </c>
      <c r="D372" s="13">
        <f>SUBTOTAL(9,D373:D373)</f>
        <v>11</v>
      </c>
      <c r="E372" s="13">
        <f>SUBTOTAL(9,E373:E373)</f>
        <v>217</v>
      </c>
      <c r="F372" s="10">
        <f t="shared" si="20"/>
        <v>0.41935483870967744</v>
      </c>
      <c r="G372" s="13">
        <f>SUBTOTAL(9,G373:G373)</f>
        <v>76</v>
      </c>
      <c r="H372" s="13">
        <f>SUBTOTAL(9,H373:H373)</f>
        <v>11</v>
      </c>
      <c r="I372" s="13">
        <f>SUBTOTAL(9,I373:I373)</f>
        <v>218</v>
      </c>
      <c r="J372" s="10">
        <f t="shared" si="18"/>
        <v>0.39908256880733944</v>
      </c>
      <c r="K372" s="13">
        <f>SUBTOTAL(9,K373:K373)</f>
        <v>88</v>
      </c>
      <c r="L372" s="13">
        <f>SUBTOTAL(9,L373:L373)</f>
        <v>11</v>
      </c>
      <c r="M372" s="13">
        <f>SUBTOTAL(9,M373:M373)</f>
        <v>242</v>
      </c>
      <c r="N372" s="10">
        <f t="shared" si="19"/>
        <v>0.40909090909090912</v>
      </c>
    </row>
    <row r="373" spans="1:14" outlineLevel="2" x14ac:dyDescent="0.3">
      <c r="A373" s="1" t="s">
        <v>407</v>
      </c>
      <c r="B373" s="1" t="s">
        <v>408</v>
      </c>
      <c r="C373" s="14">
        <v>80</v>
      </c>
      <c r="D373" s="14">
        <v>11</v>
      </c>
      <c r="E373" s="14">
        <v>217</v>
      </c>
      <c r="F373" s="15">
        <f t="shared" si="20"/>
        <v>0.41935483870967744</v>
      </c>
      <c r="G373" s="14">
        <v>76</v>
      </c>
      <c r="H373" s="14">
        <v>11</v>
      </c>
      <c r="I373" s="14">
        <v>218</v>
      </c>
      <c r="J373" s="18">
        <f t="shared" si="18"/>
        <v>0.39908256880733944</v>
      </c>
      <c r="K373" s="14">
        <v>88</v>
      </c>
      <c r="L373" s="14">
        <v>11</v>
      </c>
      <c r="M373" s="14">
        <v>242</v>
      </c>
      <c r="N373" s="18">
        <f t="shared" si="19"/>
        <v>0.40909090909090912</v>
      </c>
    </row>
    <row r="374" spans="1:14" outlineLevel="1" x14ac:dyDescent="0.3">
      <c r="A374" s="11" t="s">
        <v>409</v>
      </c>
      <c r="B374" s="12"/>
      <c r="C374" s="13">
        <f>SUBTOTAL(9,C375:C377)</f>
        <v>453</v>
      </c>
      <c r="D374" s="13">
        <f>SUBTOTAL(9,D375:D377)</f>
        <v>43</v>
      </c>
      <c r="E374" s="13">
        <f>SUBTOTAL(9,E375:E377)</f>
        <v>763</v>
      </c>
      <c r="F374" s="10">
        <f t="shared" si="20"/>
        <v>0.65006553079947571</v>
      </c>
      <c r="G374" s="13">
        <f>SUBTOTAL(9,G375:G377)</f>
        <v>428</v>
      </c>
      <c r="H374" s="13">
        <f>SUBTOTAL(9,H375:H377)</f>
        <v>38</v>
      </c>
      <c r="I374" s="13">
        <f>SUBTOTAL(9,I375:I377)</f>
        <v>700</v>
      </c>
      <c r="J374" s="10">
        <f t="shared" si="18"/>
        <v>0.6657142857142857</v>
      </c>
      <c r="K374" s="13">
        <f>SUBTOTAL(9,K375:K377)</f>
        <v>442</v>
      </c>
      <c r="L374" s="13">
        <f>SUBTOTAL(9,L375:L377)</f>
        <v>37</v>
      </c>
      <c r="M374" s="13">
        <f>SUBTOTAL(9,M375:M377)</f>
        <v>748</v>
      </c>
      <c r="N374" s="10">
        <f t="shared" si="19"/>
        <v>0.64037433155080214</v>
      </c>
    </row>
    <row r="375" spans="1:14" outlineLevel="2" x14ac:dyDescent="0.3">
      <c r="A375" s="1" t="s">
        <v>410</v>
      </c>
      <c r="B375" s="1" t="s">
        <v>411</v>
      </c>
      <c r="C375" s="14">
        <v>26</v>
      </c>
      <c r="D375" s="14">
        <v>0</v>
      </c>
      <c r="E375" s="14">
        <v>26</v>
      </c>
      <c r="F375" s="15">
        <f t="shared" si="20"/>
        <v>1</v>
      </c>
      <c r="G375" s="14">
        <v>24</v>
      </c>
      <c r="H375" s="14">
        <v>0</v>
      </c>
      <c r="I375" s="14">
        <v>24</v>
      </c>
      <c r="J375" s="18">
        <f t="shared" si="18"/>
        <v>1</v>
      </c>
      <c r="K375" s="14">
        <v>25</v>
      </c>
      <c r="L375" s="14">
        <v>0</v>
      </c>
      <c r="M375" s="14">
        <v>25</v>
      </c>
      <c r="N375" s="18">
        <f t="shared" si="19"/>
        <v>1</v>
      </c>
    </row>
    <row r="376" spans="1:14" outlineLevel="2" x14ac:dyDescent="0.3">
      <c r="A376" s="1" t="s">
        <v>410</v>
      </c>
      <c r="B376" s="1" t="s">
        <v>412</v>
      </c>
      <c r="C376" s="14">
        <v>251</v>
      </c>
      <c r="D376" s="14">
        <v>32</v>
      </c>
      <c r="E376" s="14">
        <v>437</v>
      </c>
      <c r="F376" s="15">
        <f t="shared" si="20"/>
        <v>0.64759725400457668</v>
      </c>
      <c r="G376" s="14">
        <v>212</v>
      </c>
      <c r="H376" s="14">
        <v>27</v>
      </c>
      <c r="I376" s="14">
        <v>401</v>
      </c>
      <c r="J376" s="18">
        <f t="shared" si="18"/>
        <v>0.5960099750623441</v>
      </c>
      <c r="K376" s="14">
        <v>229</v>
      </c>
      <c r="L376" s="14">
        <v>24</v>
      </c>
      <c r="M376" s="14">
        <v>407</v>
      </c>
      <c r="N376" s="18">
        <f t="shared" si="19"/>
        <v>0.6216216216216216</v>
      </c>
    </row>
    <row r="377" spans="1:14" outlineLevel="2" x14ac:dyDescent="0.3">
      <c r="A377" s="1" t="s">
        <v>410</v>
      </c>
      <c r="B377" s="1" t="s">
        <v>413</v>
      </c>
      <c r="C377" s="14">
        <v>176</v>
      </c>
      <c r="D377" s="14">
        <v>11</v>
      </c>
      <c r="E377" s="14">
        <v>300</v>
      </c>
      <c r="F377" s="15">
        <f t="shared" si="20"/>
        <v>0.62333333333333329</v>
      </c>
      <c r="G377" s="14">
        <v>192</v>
      </c>
      <c r="H377" s="14">
        <v>11</v>
      </c>
      <c r="I377" s="14">
        <v>275</v>
      </c>
      <c r="J377" s="18">
        <f t="shared" si="18"/>
        <v>0.73818181818181816</v>
      </c>
      <c r="K377" s="14">
        <v>188</v>
      </c>
      <c r="L377" s="14">
        <v>13</v>
      </c>
      <c r="M377" s="14">
        <v>316</v>
      </c>
      <c r="N377" s="18">
        <f t="shared" si="19"/>
        <v>0.63607594936708856</v>
      </c>
    </row>
    <row r="378" spans="1:14" outlineLevel="1" x14ac:dyDescent="0.3">
      <c r="A378" s="11" t="s">
        <v>414</v>
      </c>
      <c r="B378" s="12"/>
      <c r="C378" s="13">
        <f>SUBTOTAL(9,C379:C389)</f>
        <v>674</v>
      </c>
      <c r="D378" s="13">
        <f>SUBTOTAL(9,D379:D389)</f>
        <v>171</v>
      </c>
      <c r="E378" s="13">
        <f>SUBTOTAL(9,E379:E389)</f>
        <v>1917</v>
      </c>
      <c r="F378" s="10">
        <f t="shared" si="20"/>
        <v>0.44079290558163797</v>
      </c>
      <c r="G378" s="13">
        <f>SUBTOTAL(9,G379:G389)</f>
        <v>497</v>
      </c>
      <c r="H378" s="13">
        <f>SUBTOTAL(9,H379:H389)</f>
        <v>104</v>
      </c>
      <c r="I378" s="13">
        <f>SUBTOTAL(9,I379:I389)</f>
        <v>1939</v>
      </c>
      <c r="J378" s="10">
        <f t="shared" si="18"/>
        <v>0.30995358432181536</v>
      </c>
      <c r="K378" s="13">
        <f>SUBTOTAL(9,K379:K389)</f>
        <v>623</v>
      </c>
      <c r="L378" s="13">
        <f>SUBTOTAL(9,L379:L389)</f>
        <v>159</v>
      </c>
      <c r="M378" s="13">
        <f>SUBTOTAL(9,M379:M389)</f>
        <v>1805</v>
      </c>
      <c r="N378" s="10">
        <f t="shared" si="19"/>
        <v>0.43324099722991688</v>
      </c>
    </row>
    <row r="379" spans="1:14" outlineLevel="2" x14ac:dyDescent="0.3">
      <c r="A379" s="1" t="s">
        <v>415</v>
      </c>
      <c r="B379" s="1" t="s">
        <v>416</v>
      </c>
      <c r="C379" s="14">
        <v>101</v>
      </c>
      <c r="D379" s="14">
        <v>17</v>
      </c>
      <c r="E379" s="14">
        <v>155</v>
      </c>
      <c r="F379" s="15">
        <f t="shared" si="20"/>
        <v>0.76129032258064511</v>
      </c>
      <c r="G379" s="14">
        <v>70</v>
      </c>
      <c r="H379" s="14">
        <v>13</v>
      </c>
      <c r="I379" s="14">
        <v>155</v>
      </c>
      <c r="J379" s="18">
        <f t="shared" si="18"/>
        <v>0.53548387096774197</v>
      </c>
      <c r="K379" s="14">
        <v>63</v>
      </c>
      <c r="L379" s="14">
        <v>14</v>
      </c>
      <c r="M379" s="14">
        <v>143</v>
      </c>
      <c r="N379" s="18">
        <f t="shared" si="19"/>
        <v>0.53846153846153844</v>
      </c>
    </row>
    <row r="380" spans="1:14" outlineLevel="2" x14ac:dyDescent="0.3">
      <c r="A380" s="1" t="s">
        <v>415</v>
      </c>
      <c r="B380" s="1" t="s">
        <v>417</v>
      </c>
      <c r="C380" s="14">
        <v>47</v>
      </c>
      <c r="D380" s="14">
        <v>15</v>
      </c>
      <c r="E380" s="14">
        <v>190</v>
      </c>
      <c r="F380" s="15">
        <f t="shared" si="20"/>
        <v>0.32631578947368423</v>
      </c>
      <c r="G380" s="14">
        <v>34</v>
      </c>
      <c r="H380" s="14">
        <v>8</v>
      </c>
      <c r="I380" s="14">
        <v>197</v>
      </c>
      <c r="J380" s="18">
        <f t="shared" si="18"/>
        <v>0.21319796954314721</v>
      </c>
      <c r="K380" s="14">
        <v>43</v>
      </c>
      <c r="L380" s="14">
        <v>20</v>
      </c>
      <c r="M380" s="14">
        <v>207</v>
      </c>
      <c r="N380" s="18">
        <f t="shared" si="19"/>
        <v>0.30434782608695654</v>
      </c>
    </row>
    <row r="381" spans="1:14" outlineLevel="2" x14ac:dyDescent="0.3">
      <c r="A381" s="1" t="s">
        <v>415</v>
      </c>
      <c r="B381" s="1" t="s">
        <v>418</v>
      </c>
      <c r="C381" s="14">
        <v>48</v>
      </c>
      <c r="D381" s="14">
        <v>23</v>
      </c>
      <c r="E381" s="14">
        <v>224</v>
      </c>
      <c r="F381" s="15">
        <f t="shared" si="20"/>
        <v>0.3169642857142857</v>
      </c>
      <c r="G381" s="14">
        <v>40</v>
      </c>
      <c r="H381" s="14">
        <v>12</v>
      </c>
      <c r="I381" s="14">
        <v>222</v>
      </c>
      <c r="J381" s="18">
        <f t="shared" si="18"/>
        <v>0.23423423423423423</v>
      </c>
      <c r="K381" s="14">
        <v>70</v>
      </c>
      <c r="L381" s="14">
        <v>22</v>
      </c>
      <c r="M381" s="14">
        <v>242</v>
      </c>
      <c r="N381" s="18">
        <f t="shared" si="19"/>
        <v>0.38016528925619836</v>
      </c>
    </row>
    <row r="382" spans="1:14" outlineLevel="2" x14ac:dyDescent="0.3">
      <c r="A382" s="1" t="s">
        <v>415</v>
      </c>
      <c r="B382" s="1" t="s">
        <v>419</v>
      </c>
      <c r="C382" s="14">
        <v>166</v>
      </c>
      <c r="D382" s="14">
        <v>59</v>
      </c>
      <c r="E382" s="14">
        <v>644</v>
      </c>
      <c r="F382" s="15">
        <f t="shared" si="20"/>
        <v>0.34937888198757766</v>
      </c>
      <c r="G382" s="14">
        <v>106</v>
      </c>
      <c r="H382" s="14">
        <v>19</v>
      </c>
      <c r="I382" s="14">
        <v>670</v>
      </c>
      <c r="J382" s="18">
        <f t="shared" si="18"/>
        <v>0.18656716417910449</v>
      </c>
      <c r="K382" s="14">
        <v>176</v>
      </c>
      <c r="L382" s="14">
        <v>53</v>
      </c>
      <c r="M382" s="14">
        <v>614</v>
      </c>
      <c r="N382" s="18">
        <f t="shared" si="19"/>
        <v>0.37296416938110749</v>
      </c>
    </row>
    <row r="383" spans="1:14" outlineLevel="2" x14ac:dyDescent="0.3">
      <c r="A383" s="1" t="s">
        <v>415</v>
      </c>
      <c r="B383" s="1" t="s">
        <v>420</v>
      </c>
      <c r="C383" s="14">
        <v>41</v>
      </c>
      <c r="D383" s="14">
        <v>4</v>
      </c>
      <c r="E383" s="14">
        <v>57</v>
      </c>
      <c r="F383" s="15">
        <f t="shared" si="20"/>
        <v>0.78947368421052633</v>
      </c>
      <c r="G383" s="14">
        <v>18</v>
      </c>
      <c r="H383" s="14">
        <v>11</v>
      </c>
      <c r="I383" s="14">
        <v>63</v>
      </c>
      <c r="J383" s="18">
        <f t="shared" si="18"/>
        <v>0.46031746031746029</v>
      </c>
      <c r="K383" s="14">
        <v>13</v>
      </c>
      <c r="L383" s="14">
        <v>8</v>
      </c>
      <c r="M383" s="14">
        <v>61</v>
      </c>
      <c r="N383" s="18">
        <f t="shared" si="19"/>
        <v>0.34426229508196721</v>
      </c>
    </row>
    <row r="384" spans="1:14" outlineLevel="2" x14ac:dyDescent="0.3">
      <c r="A384" s="1" t="s">
        <v>415</v>
      </c>
      <c r="B384" s="1" t="s">
        <v>421</v>
      </c>
      <c r="C384" s="14">
        <v>28</v>
      </c>
      <c r="D384" s="14">
        <v>3</v>
      </c>
      <c r="E384" s="14">
        <v>93</v>
      </c>
      <c r="F384" s="15">
        <f t="shared" si="20"/>
        <v>0.33333333333333331</v>
      </c>
      <c r="G384" s="14">
        <v>37</v>
      </c>
      <c r="H384" s="14">
        <v>8</v>
      </c>
      <c r="I384" s="14">
        <v>84</v>
      </c>
      <c r="J384" s="18">
        <f t="shared" si="18"/>
        <v>0.5357142857142857</v>
      </c>
      <c r="K384" s="14">
        <v>52</v>
      </c>
      <c r="L384" s="14">
        <v>7</v>
      </c>
      <c r="M384" s="14">
        <v>86</v>
      </c>
      <c r="N384" s="18">
        <f t="shared" si="19"/>
        <v>0.68604651162790697</v>
      </c>
    </row>
    <row r="385" spans="1:14" outlineLevel="2" x14ac:dyDescent="0.3">
      <c r="A385" s="1" t="s">
        <v>415</v>
      </c>
      <c r="B385" s="1" t="s">
        <v>422</v>
      </c>
      <c r="C385" s="14">
        <v>21</v>
      </c>
      <c r="D385" s="14">
        <v>2</v>
      </c>
      <c r="E385" s="14">
        <v>58</v>
      </c>
      <c r="F385" s="15">
        <f t="shared" si="20"/>
        <v>0.39655172413793105</v>
      </c>
      <c r="G385" s="14">
        <v>15</v>
      </c>
      <c r="H385" s="14">
        <v>3</v>
      </c>
      <c r="I385" s="14">
        <v>47</v>
      </c>
      <c r="J385" s="18">
        <f t="shared" si="18"/>
        <v>0.38297872340425532</v>
      </c>
      <c r="K385" s="14">
        <v>18</v>
      </c>
      <c r="L385" s="14">
        <v>2</v>
      </c>
      <c r="M385" s="14">
        <v>42</v>
      </c>
      <c r="N385" s="18">
        <f t="shared" si="19"/>
        <v>0.47619047619047616</v>
      </c>
    </row>
    <row r="386" spans="1:14" outlineLevel="2" x14ac:dyDescent="0.3">
      <c r="A386" s="1" t="s">
        <v>415</v>
      </c>
      <c r="B386" s="1" t="s">
        <v>423</v>
      </c>
      <c r="C386" s="14">
        <v>23</v>
      </c>
      <c r="D386" s="14">
        <v>16</v>
      </c>
      <c r="E386" s="14">
        <v>77</v>
      </c>
      <c r="F386" s="15">
        <f t="shared" si="20"/>
        <v>0.50649350649350644</v>
      </c>
      <c r="G386" s="14">
        <v>18</v>
      </c>
      <c r="H386" s="14">
        <v>2</v>
      </c>
      <c r="I386" s="14">
        <v>72</v>
      </c>
      <c r="J386" s="18">
        <f t="shared" si="18"/>
        <v>0.27777777777777779</v>
      </c>
      <c r="K386" s="14">
        <v>39</v>
      </c>
      <c r="L386" s="14">
        <v>2</v>
      </c>
      <c r="M386" s="14">
        <v>75</v>
      </c>
      <c r="N386" s="18">
        <f t="shared" si="19"/>
        <v>0.54666666666666663</v>
      </c>
    </row>
    <row r="387" spans="1:14" outlineLevel="2" x14ac:dyDescent="0.3">
      <c r="A387" s="1" t="s">
        <v>415</v>
      </c>
      <c r="B387" s="1" t="s">
        <v>424</v>
      </c>
      <c r="C387" s="14">
        <v>24</v>
      </c>
      <c r="D387" s="14">
        <v>3</v>
      </c>
      <c r="E387" s="14">
        <v>104</v>
      </c>
      <c r="F387" s="15">
        <f t="shared" si="20"/>
        <v>0.25961538461538464</v>
      </c>
      <c r="G387" s="14">
        <v>27</v>
      </c>
      <c r="H387" s="14">
        <v>7</v>
      </c>
      <c r="I387" s="14">
        <v>97</v>
      </c>
      <c r="J387" s="18">
        <f t="shared" si="18"/>
        <v>0.35051546391752575</v>
      </c>
      <c r="K387" s="14">
        <v>36</v>
      </c>
      <c r="L387" s="14">
        <v>4</v>
      </c>
      <c r="M387" s="14">
        <v>103</v>
      </c>
      <c r="N387" s="18">
        <f t="shared" si="19"/>
        <v>0.38834951456310679</v>
      </c>
    </row>
    <row r="388" spans="1:14" outlineLevel="2" x14ac:dyDescent="0.3">
      <c r="A388" s="1" t="s">
        <v>415</v>
      </c>
      <c r="B388" s="1" t="s">
        <v>425</v>
      </c>
      <c r="C388" s="14">
        <v>48</v>
      </c>
      <c r="D388" s="14">
        <v>14</v>
      </c>
      <c r="E388" s="14">
        <v>92</v>
      </c>
      <c r="F388" s="15">
        <f t="shared" si="20"/>
        <v>0.67391304347826086</v>
      </c>
      <c r="G388" s="14">
        <v>38</v>
      </c>
      <c r="H388" s="14">
        <v>7</v>
      </c>
      <c r="I388" s="14">
        <v>102</v>
      </c>
      <c r="J388" s="18">
        <f t="shared" si="18"/>
        <v>0.44117647058823528</v>
      </c>
      <c r="K388" s="14"/>
      <c r="L388" s="14"/>
      <c r="M388" s="14"/>
      <c r="N388" s="18"/>
    </row>
    <row r="389" spans="1:14" outlineLevel="2" x14ac:dyDescent="0.3">
      <c r="A389" s="1" t="s">
        <v>415</v>
      </c>
      <c r="B389" s="1" t="s">
        <v>426</v>
      </c>
      <c r="C389" s="14">
        <v>127</v>
      </c>
      <c r="D389" s="14">
        <v>15</v>
      </c>
      <c r="E389" s="14">
        <v>223</v>
      </c>
      <c r="F389" s="15">
        <f t="shared" si="20"/>
        <v>0.63677130044843044</v>
      </c>
      <c r="G389" s="14">
        <v>94</v>
      </c>
      <c r="H389" s="14">
        <v>14</v>
      </c>
      <c r="I389" s="14">
        <v>230</v>
      </c>
      <c r="J389" s="18">
        <f t="shared" si="18"/>
        <v>0.46956521739130436</v>
      </c>
      <c r="K389" s="14">
        <v>113</v>
      </c>
      <c r="L389" s="14">
        <v>27</v>
      </c>
      <c r="M389" s="14">
        <v>232</v>
      </c>
      <c r="N389" s="18">
        <f t="shared" si="19"/>
        <v>0.60344827586206895</v>
      </c>
    </row>
    <row r="390" spans="1:14" outlineLevel="1" x14ac:dyDescent="0.3">
      <c r="A390" s="11" t="s">
        <v>427</v>
      </c>
      <c r="B390" s="12"/>
      <c r="C390" s="13">
        <f>SUBTOTAL(9,C391:C401)</f>
        <v>1492</v>
      </c>
      <c r="D390" s="13">
        <f>SUBTOTAL(9,D391:D401)</f>
        <v>58</v>
      </c>
      <c r="E390" s="13">
        <f>SUBTOTAL(9,E391:E401)</f>
        <v>1993</v>
      </c>
      <c r="F390" s="10">
        <f t="shared" si="20"/>
        <v>0.77772202709483196</v>
      </c>
      <c r="G390" s="13">
        <f>SUBTOTAL(9,G391:G401)</f>
        <v>1356</v>
      </c>
      <c r="H390" s="13">
        <f>SUBTOTAL(9,H391:H401)</f>
        <v>69</v>
      </c>
      <c r="I390" s="13">
        <f>SUBTOTAL(9,I391:I401)</f>
        <v>1900</v>
      </c>
      <c r="J390" s="10">
        <f t="shared" si="18"/>
        <v>0.75</v>
      </c>
      <c r="K390" s="13">
        <f>SUBTOTAL(9,K391:K401)</f>
        <v>1535</v>
      </c>
      <c r="L390" s="13">
        <f>SUBTOTAL(9,L391:L401)</f>
        <v>49</v>
      </c>
      <c r="M390" s="13">
        <f>SUBTOTAL(9,M391:M401)</f>
        <v>1977</v>
      </c>
      <c r="N390" s="10">
        <f t="shared" si="19"/>
        <v>0.80121396054628224</v>
      </c>
    </row>
    <row r="391" spans="1:14" outlineLevel="2" x14ac:dyDescent="0.3">
      <c r="A391" s="1" t="s">
        <v>428</v>
      </c>
      <c r="B391" s="1" t="s">
        <v>429</v>
      </c>
      <c r="C391" s="14">
        <v>49</v>
      </c>
      <c r="D391" s="14">
        <v>0</v>
      </c>
      <c r="E391" s="14">
        <v>68</v>
      </c>
      <c r="F391" s="15">
        <f t="shared" si="20"/>
        <v>0.72058823529411764</v>
      </c>
      <c r="G391" s="14">
        <v>51</v>
      </c>
      <c r="H391" s="14">
        <v>1</v>
      </c>
      <c r="I391" s="14">
        <v>67</v>
      </c>
      <c r="J391" s="18">
        <f t="shared" si="18"/>
        <v>0.77611940298507465</v>
      </c>
      <c r="K391" s="14">
        <v>65</v>
      </c>
      <c r="L391" s="14">
        <v>0</v>
      </c>
      <c r="M391" s="14">
        <v>80</v>
      </c>
      <c r="N391" s="18">
        <f t="shared" si="19"/>
        <v>0.8125</v>
      </c>
    </row>
    <row r="392" spans="1:14" outlineLevel="2" x14ac:dyDescent="0.3">
      <c r="A392" s="1" t="s">
        <v>428</v>
      </c>
      <c r="B392" s="1" t="s">
        <v>430</v>
      </c>
      <c r="C392" s="14">
        <v>172</v>
      </c>
      <c r="D392" s="14">
        <v>3</v>
      </c>
      <c r="E392" s="14">
        <v>183</v>
      </c>
      <c r="F392" s="15">
        <f t="shared" si="20"/>
        <v>0.95628415300546443</v>
      </c>
      <c r="G392" s="14">
        <v>155</v>
      </c>
      <c r="H392" s="14">
        <v>4</v>
      </c>
      <c r="I392" s="14">
        <v>179</v>
      </c>
      <c r="J392" s="18">
        <f t="shared" si="18"/>
        <v>0.88826815642458101</v>
      </c>
      <c r="K392" s="14">
        <v>175</v>
      </c>
      <c r="L392" s="14">
        <v>2</v>
      </c>
      <c r="M392" s="14">
        <v>191</v>
      </c>
      <c r="N392" s="18">
        <f t="shared" si="19"/>
        <v>0.92670157068062831</v>
      </c>
    </row>
    <row r="393" spans="1:14" outlineLevel="2" x14ac:dyDescent="0.3">
      <c r="A393" s="1" t="s">
        <v>428</v>
      </c>
      <c r="B393" s="1" t="s">
        <v>431</v>
      </c>
      <c r="C393" s="14">
        <v>146</v>
      </c>
      <c r="D393" s="14">
        <v>3</v>
      </c>
      <c r="E393" s="14">
        <v>167</v>
      </c>
      <c r="F393" s="15">
        <f t="shared" si="20"/>
        <v>0.89221556886227549</v>
      </c>
      <c r="G393" s="14">
        <v>143</v>
      </c>
      <c r="H393" s="14">
        <v>6</v>
      </c>
      <c r="I393" s="14">
        <v>169</v>
      </c>
      <c r="J393" s="18">
        <f t="shared" si="18"/>
        <v>0.88165680473372776</v>
      </c>
      <c r="K393" s="14">
        <v>143</v>
      </c>
      <c r="L393" s="14">
        <v>6</v>
      </c>
      <c r="M393" s="14">
        <v>166</v>
      </c>
      <c r="N393" s="18">
        <f t="shared" si="19"/>
        <v>0.89759036144578308</v>
      </c>
    </row>
    <row r="394" spans="1:14" outlineLevel="2" x14ac:dyDescent="0.3">
      <c r="A394" s="1" t="s">
        <v>428</v>
      </c>
      <c r="B394" s="1" t="s">
        <v>432</v>
      </c>
      <c r="C394" s="14">
        <v>232</v>
      </c>
      <c r="D394" s="14">
        <v>6</v>
      </c>
      <c r="E394" s="14">
        <v>269</v>
      </c>
      <c r="F394" s="15">
        <f t="shared" si="20"/>
        <v>0.88475836431226762</v>
      </c>
      <c r="G394" s="14">
        <v>231</v>
      </c>
      <c r="H394" s="14">
        <v>14</v>
      </c>
      <c r="I394" s="14">
        <v>270</v>
      </c>
      <c r="J394" s="18">
        <f t="shared" si="18"/>
        <v>0.90740740740740744</v>
      </c>
      <c r="K394" s="14">
        <v>232</v>
      </c>
      <c r="L394" s="14">
        <v>10</v>
      </c>
      <c r="M394" s="14">
        <v>289</v>
      </c>
      <c r="N394" s="18">
        <f t="shared" si="19"/>
        <v>0.83737024221453282</v>
      </c>
    </row>
    <row r="395" spans="1:14" outlineLevel="2" x14ac:dyDescent="0.3">
      <c r="A395" s="1" t="s">
        <v>428</v>
      </c>
      <c r="B395" s="1" t="s">
        <v>433</v>
      </c>
      <c r="C395" s="14">
        <v>36</v>
      </c>
      <c r="D395" s="14">
        <v>0</v>
      </c>
      <c r="E395" s="14">
        <v>37</v>
      </c>
      <c r="F395" s="15">
        <f t="shared" si="20"/>
        <v>0.97297297297297303</v>
      </c>
      <c r="G395" s="14">
        <v>35</v>
      </c>
      <c r="H395" s="14">
        <v>0</v>
      </c>
      <c r="I395" s="14">
        <v>37</v>
      </c>
      <c r="J395" s="18">
        <f t="shared" si="18"/>
        <v>0.94594594594594594</v>
      </c>
      <c r="K395" s="14">
        <v>48</v>
      </c>
      <c r="L395" s="14">
        <v>0</v>
      </c>
      <c r="M395" s="14">
        <v>50</v>
      </c>
      <c r="N395" s="18">
        <f t="shared" si="19"/>
        <v>0.96</v>
      </c>
    </row>
    <row r="396" spans="1:14" outlineLevel="2" x14ac:dyDescent="0.3">
      <c r="A396" s="1" t="s">
        <v>428</v>
      </c>
      <c r="B396" s="1" t="s">
        <v>434</v>
      </c>
      <c r="C396" s="14">
        <v>106</v>
      </c>
      <c r="D396" s="14">
        <v>2</v>
      </c>
      <c r="E396" s="14">
        <v>123</v>
      </c>
      <c r="F396" s="15">
        <f t="shared" si="20"/>
        <v>0.87804878048780488</v>
      </c>
      <c r="G396" s="14">
        <v>97</v>
      </c>
      <c r="H396" s="14">
        <v>2</v>
      </c>
      <c r="I396" s="14">
        <v>115</v>
      </c>
      <c r="J396" s="18">
        <f t="shared" si="18"/>
        <v>0.86086956521739133</v>
      </c>
      <c r="K396" s="14">
        <v>124</v>
      </c>
      <c r="L396" s="14">
        <v>1</v>
      </c>
      <c r="M396" s="14">
        <v>132</v>
      </c>
      <c r="N396" s="18">
        <f t="shared" si="19"/>
        <v>0.94696969696969702</v>
      </c>
    </row>
    <row r="397" spans="1:14" outlineLevel="2" x14ac:dyDescent="0.3">
      <c r="A397" s="1" t="s">
        <v>428</v>
      </c>
      <c r="B397" s="1" t="s">
        <v>435</v>
      </c>
      <c r="C397" s="14">
        <v>30</v>
      </c>
      <c r="D397" s="14">
        <v>1</v>
      </c>
      <c r="E397" s="14">
        <v>42</v>
      </c>
      <c r="F397" s="15">
        <f t="shared" si="20"/>
        <v>0.73809523809523814</v>
      </c>
      <c r="G397" s="14">
        <v>26</v>
      </c>
      <c r="H397" s="14">
        <v>0</v>
      </c>
      <c r="I397" s="14">
        <v>47</v>
      </c>
      <c r="J397" s="18">
        <f t="shared" si="18"/>
        <v>0.55319148936170215</v>
      </c>
      <c r="K397" s="14">
        <v>37</v>
      </c>
      <c r="L397" s="14">
        <v>1</v>
      </c>
      <c r="M397" s="14">
        <v>53</v>
      </c>
      <c r="N397" s="18">
        <f t="shared" si="19"/>
        <v>0.71698113207547165</v>
      </c>
    </row>
    <row r="398" spans="1:14" outlineLevel="2" x14ac:dyDescent="0.3">
      <c r="A398" s="1" t="s">
        <v>428</v>
      </c>
      <c r="B398" s="1" t="s">
        <v>436</v>
      </c>
      <c r="C398" s="14">
        <v>414</v>
      </c>
      <c r="D398" s="14">
        <v>21</v>
      </c>
      <c r="E398" s="14">
        <v>701</v>
      </c>
      <c r="F398" s="15">
        <f t="shared" si="20"/>
        <v>0.6205420827389444</v>
      </c>
      <c r="G398" s="14">
        <v>321</v>
      </c>
      <c r="H398" s="14">
        <v>22</v>
      </c>
      <c r="I398" s="14">
        <v>618</v>
      </c>
      <c r="J398" s="18">
        <f t="shared" si="18"/>
        <v>0.55501618122977348</v>
      </c>
      <c r="K398" s="14">
        <v>388</v>
      </c>
      <c r="L398" s="14">
        <v>4</v>
      </c>
      <c r="M398" s="14">
        <v>588</v>
      </c>
      <c r="N398" s="18">
        <f t="shared" si="19"/>
        <v>0.66666666666666663</v>
      </c>
    </row>
    <row r="399" spans="1:14" outlineLevel="2" x14ac:dyDescent="0.3">
      <c r="A399" s="1" t="s">
        <v>428</v>
      </c>
      <c r="B399" s="1" t="s">
        <v>437</v>
      </c>
      <c r="C399" s="14">
        <v>107</v>
      </c>
      <c r="D399" s="14">
        <v>8</v>
      </c>
      <c r="E399" s="14">
        <v>141</v>
      </c>
      <c r="F399" s="15">
        <f t="shared" si="20"/>
        <v>0.81560283687943258</v>
      </c>
      <c r="G399" s="14">
        <v>101</v>
      </c>
      <c r="H399" s="14">
        <v>3</v>
      </c>
      <c r="I399" s="14">
        <v>136</v>
      </c>
      <c r="J399" s="18">
        <f t="shared" si="18"/>
        <v>0.76470588235294112</v>
      </c>
      <c r="K399" s="14">
        <v>93</v>
      </c>
      <c r="L399" s="14">
        <v>9</v>
      </c>
      <c r="M399" s="14">
        <v>145</v>
      </c>
      <c r="N399" s="18">
        <f t="shared" si="19"/>
        <v>0.70344827586206893</v>
      </c>
    </row>
    <row r="400" spans="1:14" outlineLevel="2" x14ac:dyDescent="0.3">
      <c r="A400" s="1" t="s">
        <v>428</v>
      </c>
      <c r="B400" s="1" t="s">
        <v>438</v>
      </c>
      <c r="C400" s="14">
        <v>141</v>
      </c>
      <c r="D400" s="14">
        <v>9</v>
      </c>
      <c r="E400" s="14">
        <v>177</v>
      </c>
      <c r="F400" s="15">
        <f t="shared" si="20"/>
        <v>0.84745762711864403</v>
      </c>
      <c r="G400" s="14">
        <v>134</v>
      </c>
      <c r="H400" s="14">
        <v>6</v>
      </c>
      <c r="I400" s="14">
        <v>180</v>
      </c>
      <c r="J400" s="18">
        <f t="shared" si="18"/>
        <v>0.77777777777777779</v>
      </c>
      <c r="K400" s="14">
        <v>157</v>
      </c>
      <c r="L400" s="14">
        <v>7</v>
      </c>
      <c r="M400" s="14">
        <v>191</v>
      </c>
      <c r="N400" s="18">
        <f t="shared" si="19"/>
        <v>0.8586387434554974</v>
      </c>
    </row>
    <row r="401" spans="1:14" outlineLevel="2" x14ac:dyDescent="0.3">
      <c r="A401" s="1" t="s">
        <v>428</v>
      </c>
      <c r="B401" s="1" t="s">
        <v>439</v>
      </c>
      <c r="C401" s="14">
        <v>59</v>
      </c>
      <c r="D401" s="14">
        <v>5</v>
      </c>
      <c r="E401" s="14">
        <v>85</v>
      </c>
      <c r="F401" s="15">
        <f t="shared" si="20"/>
        <v>0.75294117647058822</v>
      </c>
      <c r="G401" s="14">
        <v>62</v>
      </c>
      <c r="H401" s="14">
        <v>11</v>
      </c>
      <c r="I401" s="14">
        <v>82</v>
      </c>
      <c r="J401" s="18">
        <f t="shared" si="18"/>
        <v>0.8902439024390244</v>
      </c>
      <c r="K401" s="14">
        <v>73</v>
      </c>
      <c r="L401" s="14">
        <v>9</v>
      </c>
      <c r="M401" s="14">
        <v>92</v>
      </c>
      <c r="N401" s="18">
        <f t="shared" si="19"/>
        <v>0.89130434782608692</v>
      </c>
    </row>
    <row r="402" spans="1:14" outlineLevel="1" x14ac:dyDescent="0.3">
      <c r="A402" s="11" t="s">
        <v>440</v>
      </c>
      <c r="B402" s="12"/>
      <c r="C402" s="13">
        <f>SUBTOTAL(9,C403:C405)</f>
        <v>190</v>
      </c>
      <c r="D402" s="13">
        <f>SUBTOTAL(9,D403:D405)</f>
        <v>18</v>
      </c>
      <c r="E402" s="13">
        <f>SUBTOTAL(9,E403:E405)</f>
        <v>430</v>
      </c>
      <c r="F402" s="10">
        <f t="shared" si="20"/>
        <v>0.48372093023255813</v>
      </c>
      <c r="G402" s="13">
        <f>SUBTOTAL(9,G403:G405)</f>
        <v>207</v>
      </c>
      <c r="H402" s="13">
        <f>SUBTOTAL(9,H403:H405)</f>
        <v>25</v>
      </c>
      <c r="I402" s="13">
        <f>SUBTOTAL(9,I403:I405)</f>
        <v>459</v>
      </c>
      <c r="J402" s="10">
        <f t="shared" si="18"/>
        <v>0.50544662309368193</v>
      </c>
      <c r="K402" s="13">
        <f>SUBTOTAL(9,K403:K405)</f>
        <v>194</v>
      </c>
      <c r="L402" s="13">
        <f>SUBTOTAL(9,L403:L405)</f>
        <v>29</v>
      </c>
      <c r="M402" s="13">
        <f>SUBTOTAL(9,M403:M405)</f>
        <v>433</v>
      </c>
      <c r="N402" s="10">
        <f t="shared" si="19"/>
        <v>0.51501154734411081</v>
      </c>
    </row>
    <row r="403" spans="1:14" outlineLevel="2" x14ac:dyDescent="0.3">
      <c r="A403" s="1" t="s">
        <v>441</v>
      </c>
      <c r="B403" s="1" t="s">
        <v>442</v>
      </c>
      <c r="C403" s="14">
        <v>50</v>
      </c>
      <c r="D403" s="14">
        <v>2</v>
      </c>
      <c r="E403" s="14">
        <v>104</v>
      </c>
      <c r="F403" s="15">
        <f t="shared" si="20"/>
        <v>0.5</v>
      </c>
      <c r="G403" s="14">
        <v>48</v>
      </c>
      <c r="H403" s="14">
        <v>9</v>
      </c>
      <c r="I403" s="14">
        <v>101</v>
      </c>
      <c r="J403" s="18">
        <f t="shared" ref="J403:J445" si="21">(G403+H403)/I403</f>
        <v>0.5643564356435643</v>
      </c>
      <c r="K403" s="14">
        <v>60</v>
      </c>
      <c r="L403" s="14">
        <v>8</v>
      </c>
      <c r="M403" s="14">
        <v>112</v>
      </c>
      <c r="N403" s="18">
        <f t="shared" ref="N403:N445" si="22">(K403+L403)/M403</f>
        <v>0.6071428571428571</v>
      </c>
    </row>
    <row r="404" spans="1:14" outlineLevel="2" x14ac:dyDescent="0.3">
      <c r="A404" s="1" t="s">
        <v>441</v>
      </c>
      <c r="B404" s="1" t="s">
        <v>443</v>
      </c>
      <c r="C404" s="14">
        <v>70</v>
      </c>
      <c r="D404" s="14">
        <v>5</v>
      </c>
      <c r="E404" s="14">
        <v>151</v>
      </c>
      <c r="F404" s="15">
        <f t="shared" si="20"/>
        <v>0.49668874172185429</v>
      </c>
      <c r="G404" s="14">
        <v>79</v>
      </c>
      <c r="H404" s="14">
        <v>4</v>
      </c>
      <c r="I404" s="14">
        <v>155</v>
      </c>
      <c r="J404" s="18">
        <f t="shared" si="21"/>
        <v>0.53548387096774197</v>
      </c>
      <c r="K404" s="14">
        <v>66</v>
      </c>
      <c r="L404" s="14">
        <v>0</v>
      </c>
      <c r="M404" s="14">
        <v>143</v>
      </c>
      <c r="N404" s="18">
        <f t="shared" si="22"/>
        <v>0.46153846153846156</v>
      </c>
    </row>
    <row r="405" spans="1:14" outlineLevel="2" x14ac:dyDescent="0.3">
      <c r="A405" s="1" t="s">
        <v>441</v>
      </c>
      <c r="B405" s="1" t="s">
        <v>444</v>
      </c>
      <c r="C405" s="14">
        <v>70</v>
      </c>
      <c r="D405" s="14">
        <v>11</v>
      </c>
      <c r="E405" s="14">
        <v>175</v>
      </c>
      <c r="F405" s="15">
        <f t="shared" si="20"/>
        <v>0.46285714285714286</v>
      </c>
      <c r="G405" s="14">
        <v>80</v>
      </c>
      <c r="H405" s="14">
        <v>12</v>
      </c>
      <c r="I405" s="14">
        <v>203</v>
      </c>
      <c r="J405" s="18">
        <f t="shared" si="21"/>
        <v>0.45320197044334976</v>
      </c>
      <c r="K405" s="14">
        <v>68</v>
      </c>
      <c r="L405" s="14">
        <v>21</v>
      </c>
      <c r="M405" s="14">
        <v>178</v>
      </c>
      <c r="N405" s="18">
        <f t="shared" si="22"/>
        <v>0.5</v>
      </c>
    </row>
    <row r="406" spans="1:14" outlineLevel="1" x14ac:dyDescent="0.3">
      <c r="A406" s="11" t="s">
        <v>445</v>
      </c>
      <c r="B406" s="12"/>
      <c r="C406" s="13">
        <f>SUBTOTAL(9,C407:C407)</f>
        <v>141</v>
      </c>
      <c r="D406" s="13">
        <f>SUBTOTAL(9,D407:D407)</f>
        <v>12</v>
      </c>
      <c r="E406" s="13">
        <f>SUBTOTAL(9,E407:E407)</f>
        <v>195</v>
      </c>
      <c r="F406" s="10">
        <f t="shared" ref="F406:F446" si="23">(C406+D406)/E406</f>
        <v>0.7846153846153846</v>
      </c>
      <c r="G406" s="13">
        <f>SUBTOTAL(9,G407:G407)</f>
        <v>166</v>
      </c>
      <c r="H406" s="13">
        <f>SUBTOTAL(9,H407:H407)</f>
        <v>9</v>
      </c>
      <c r="I406" s="13">
        <f>SUBTOTAL(9,I407:I407)</f>
        <v>198</v>
      </c>
      <c r="J406" s="10">
        <f t="shared" si="21"/>
        <v>0.88383838383838387</v>
      </c>
      <c r="K406" s="13">
        <f>SUBTOTAL(9,K407:K407)</f>
        <v>178</v>
      </c>
      <c r="L406" s="13">
        <f>SUBTOTAL(9,L407:L407)</f>
        <v>19</v>
      </c>
      <c r="M406" s="13">
        <f>SUBTOTAL(9,M407:M407)</f>
        <v>223</v>
      </c>
      <c r="N406" s="10">
        <f t="shared" si="22"/>
        <v>0.88340807174887892</v>
      </c>
    </row>
    <row r="407" spans="1:14" outlineLevel="2" x14ac:dyDescent="0.3">
      <c r="A407" s="1" t="s">
        <v>446</v>
      </c>
      <c r="B407" s="1" t="s">
        <v>447</v>
      </c>
      <c r="C407" s="14">
        <v>141</v>
      </c>
      <c r="D407" s="14">
        <v>12</v>
      </c>
      <c r="E407" s="14">
        <v>195</v>
      </c>
      <c r="F407" s="15">
        <f t="shared" si="23"/>
        <v>0.7846153846153846</v>
      </c>
      <c r="G407" s="14">
        <v>166</v>
      </c>
      <c r="H407" s="14">
        <v>9</v>
      </c>
      <c r="I407" s="14">
        <v>198</v>
      </c>
      <c r="J407" s="18">
        <f t="shared" si="21"/>
        <v>0.88383838383838387</v>
      </c>
      <c r="K407" s="14">
        <v>178</v>
      </c>
      <c r="L407" s="14">
        <v>19</v>
      </c>
      <c r="M407" s="14">
        <v>223</v>
      </c>
      <c r="N407" s="18">
        <f t="shared" si="22"/>
        <v>0.88340807174887892</v>
      </c>
    </row>
    <row r="408" spans="1:14" outlineLevel="1" x14ac:dyDescent="0.3">
      <c r="A408" s="11" t="s">
        <v>448</v>
      </c>
      <c r="B408" s="12"/>
      <c r="C408" s="13">
        <f>SUBTOTAL(9,C409:C413)</f>
        <v>366</v>
      </c>
      <c r="D408" s="13">
        <f>SUBTOTAL(9,D409:D413)</f>
        <v>114</v>
      </c>
      <c r="E408" s="13">
        <f>SUBTOTAL(9,E409:E413)</f>
        <v>1431</v>
      </c>
      <c r="F408" s="10">
        <f t="shared" si="23"/>
        <v>0.33542976939203356</v>
      </c>
      <c r="G408" s="13">
        <f>SUBTOTAL(9,G409:G413)</f>
        <v>404</v>
      </c>
      <c r="H408" s="13">
        <f>SUBTOTAL(9,H409:H413)</f>
        <v>93</v>
      </c>
      <c r="I408" s="13">
        <f>SUBTOTAL(9,I409:I413)</f>
        <v>1458</v>
      </c>
      <c r="J408" s="10">
        <f t="shared" si="21"/>
        <v>0.34087791495198905</v>
      </c>
      <c r="K408" s="13">
        <f>SUBTOTAL(9,K409:K413)</f>
        <v>396</v>
      </c>
      <c r="L408" s="13">
        <f>SUBTOTAL(9,L409:L413)</f>
        <v>96</v>
      </c>
      <c r="M408" s="13">
        <f>SUBTOTAL(9,M409:M413)</f>
        <v>1495</v>
      </c>
      <c r="N408" s="10">
        <f t="shared" si="22"/>
        <v>0.32909698996655518</v>
      </c>
    </row>
    <row r="409" spans="1:14" outlineLevel="2" x14ac:dyDescent="0.3">
      <c r="A409" s="1" t="s">
        <v>449</v>
      </c>
      <c r="B409" s="1" t="s">
        <v>450</v>
      </c>
      <c r="C409" s="14">
        <v>54</v>
      </c>
      <c r="D409" s="14">
        <v>16</v>
      </c>
      <c r="E409" s="14">
        <v>252</v>
      </c>
      <c r="F409" s="15">
        <f t="shared" si="23"/>
        <v>0.27777777777777779</v>
      </c>
      <c r="G409" s="14">
        <v>82</v>
      </c>
      <c r="H409" s="14">
        <v>13</v>
      </c>
      <c r="I409" s="14">
        <v>282</v>
      </c>
      <c r="J409" s="18">
        <f t="shared" si="21"/>
        <v>0.33687943262411346</v>
      </c>
      <c r="K409" s="14">
        <v>80</v>
      </c>
      <c r="L409" s="14">
        <v>21</v>
      </c>
      <c r="M409" s="14">
        <v>305</v>
      </c>
      <c r="N409" s="18">
        <f t="shared" si="22"/>
        <v>0.33114754098360655</v>
      </c>
    </row>
    <row r="410" spans="1:14" outlineLevel="2" x14ac:dyDescent="0.3">
      <c r="A410" s="1" t="s">
        <v>449</v>
      </c>
      <c r="B410" s="1" t="s">
        <v>451</v>
      </c>
      <c r="C410" s="14">
        <v>89</v>
      </c>
      <c r="D410" s="14">
        <v>27</v>
      </c>
      <c r="E410" s="14">
        <v>338</v>
      </c>
      <c r="F410" s="15">
        <f t="shared" si="23"/>
        <v>0.34319526627218933</v>
      </c>
      <c r="G410" s="14">
        <v>96</v>
      </c>
      <c r="H410" s="14">
        <v>23</v>
      </c>
      <c r="I410" s="14">
        <v>357</v>
      </c>
      <c r="J410" s="18">
        <f t="shared" si="21"/>
        <v>0.33333333333333331</v>
      </c>
      <c r="K410" s="14">
        <v>95</v>
      </c>
      <c r="L410" s="14">
        <v>17</v>
      </c>
      <c r="M410" s="14">
        <v>347</v>
      </c>
      <c r="N410" s="18">
        <f t="shared" si="22"/>
        <v>0.32276657060518732</v>
      </c>
    </row>
    <row r="411" spans="1:14" outlineLevel="2" x14ac:dyDescent="0.3">
      <c r="A411" s="1" t="s">
        <v>449</v>
      </c>
      <c r="B411" s="1" t="s">
        <v>452</v>
      </c>
      <c r="C411" s="14">
        <v>117</v>
      </c>
      <c r="D411" s="14">
        <v>39</v>
      </c>
      <c r="E411" s="14">
        <v>413</v>
      </c>
      <c r="F411" s="15">
        <f t="shared" si="23"/>
        <v>0.37772397094430993</v>
      </c>
      <c r="G411" s="14">
        <v>123</v>
      </c>
      <c r="H411" s="14">
        <v>32</v>
      </c>
      <c r="I411" s="14">
        <v>423</v>
      </c>
      <c r="J411" s="18">
        <f t="shared" si="21"/>
        <v>0.3664302600472813</v>
      </c>
      <c r="K411" s="14">
        <v>118</v>
      </c>
      <c r="L411" s="14">
        <v>32</v>
      </c>
      <c r="M411" s="14">
        <v>439</v>
      </c>
      <c r="N411" s="18">
        <f t="shared" si="22"/>
        <v>0.34168564920273348</v>
      </c>
    </row>
    <row r="412" spans="1:14" outlineLevel="2" x14ac:dyDescent="0.3">
      <c r="A412" s="1" t="s">
        <v>449</v>
      </c>
      <c r="B412" s="1" t="s">
        <v>453</v>
      </c>
      <c r="C412" s="14">
        <v>33</v>
      </c>
      <c r="D412" s="14">
        <v>4</v>
      </c>
      <c r="E412" s="14">
        <v>47</v>
      </c>
      <c r="F412" s="15">
        <f t="shared" si="23"/>
        <v>0.78723404255319152</v>
      </c>
      <c r="G412" s="14">
        <v>25</v>
      </c>
      <c r="H412" s="14">
        <v>5</v>
      </c>
      <c r="I412" s="14">
        <v>42</v>
      </c>
      <c r="J412" s="18">
        <f t="shared" si="21"/>
        <v>0.7142857142857143</v>
      </c>
      <c r="K412" s="14">
        <v>17</v>
      </c>
      <c r="L412" s="14">
        <v>1</v>
      </c>
      <c r="M412" s="14">
        <v>27</v>
      </c>
      <c r="N412" s="18">
        <f t="shared" si="22"/>
        <v>0.66666666666666663</v>
      </c>
    </row>
    <row r="413" spans="1:14" outlineLevel="2" x14ac:dyDescent="0.3">
      <c r="A413" s="1" t="s">
        <v>449</v>
      </c>
      <c r="B413" s="1" t="s">
        <v>454</v>
      </c>
      <c r="C413" s="14">
        <v>73</v>
      </c>
      <c r="D413" s="14">
        <v>28</v>
      </c>
      <c r="E413" s="14">
        <v>381</v>
      </c>
      <c r="F413" s="15">
        <f t="shared" si="23"/>
        <v>0.26509186351706038</v>
      </c>
      <c r="G413" s="14">
        <v>78</v>
      </c>
      <c r="H413" s="14">
        <v>20</v>
      </c>
      <c r="I413" s="14">
        <v>354</v>
      </c>
      <c r="J413" s="18">
        <f t="shared" si="21"/>
        <v>0.2768361581920904</v>
      </c>
      <c r="K413" s="14">
        <v>86</v>
      </c>
      <c r="L413" s="14">
        <v>25</v>
      </c>
      <c r="M413" s="14">
        <v>377</v>
      </c>
      <c r="N413" s="18">
        <f t="shared" si="22"/>
        <v>0.29442970822281167</v>
      </c>
    </row>
    <row r="414" spans="1:14" outlineLevel="1" x14ac:dyDescent="0.3">
      <c r="A414" s="11" t="s">
        <v>455</v>
      </c>
      <c r="B414" s="12"/>
      <c r="C414" s="13">
        <f>SUBTOTAL(9,C415:C415)</f>
        <v>2</v>
      </c>
      <c r="D414" s="13">
        <f>SUBTOTAL(9,D415:D415)</f>
        <v>7</v>
      </c>
      <c r="E414" s="13">
        <f>SUBTOTAL(9,E415:E415)</f>
        <v>67</v>
      </c>
      <c r="F414" s="10">
        <f t="shared" si="23"/>
        <v>0.13432835820895522</v>
      </c>
      <c r="G414" s="13">
        <f>SUBTOTAL(9,G415:G415)</f>
        <v>1</v>
      </c>
      <c r="H414" s="13">
        <f>SUBTOTAL(9,H415:H415)</f>
        <v>2</v>
      </c>
      <c r="I414" s="13">
        <f>SUBTOTAL(9,I415:I415)</f>
        <v>62</v>
      </c>
      <c r="J414" s="10">
        <f t="shared" si="21"/>
        <v>4.8387096774193547E-2</v>
      </c>
      <c r="K414" s="13"/>
      <c r="L414" s="13"/>
      <c r="M414" s="13"/>
      <c r="N414" s="10"/>
    </row>
    <row r="415" spans="1:14" outlineLevel="2" x14ac:dyDescent="0.3">
      <c r="A415" s="1" t="s">
        <v>456</v>
      </c>
      <c r="B415" s="1" t="s">
        <v>457</v>
      </c>
      <c r="C415" s="14">
        <v>2</v>
      </c>
      <c r="D415" s="14">
        <v>7</v>
      </c>
      <c r="E415" s="14">
        <v>67</v>
      </c>
      <c r="F415" s="15">
        <f t="shared" si="23"/>
        <v>0.13432835820895522</v>
      </c>
      <c r="G415" s="14">
        <v>1</v>
      </c>
      <c r="H415" s="14">
        <v>2</v>
      </c>
      <c r="I415" s="14">
        <v>62</v>
      </c>
      <c r="J415" s="18">
        <f t="shared" si="21"/>
        <v>4.8387096774193547E-2</v>
      </c>
      <c r="K415" s="14"/>
      <c r="L415" s="14"/>
      <c r="M415" s="14"/>
      <c r="N415" s="18"/>
    </row>
    <row r="416" spans="1:14" outlineLevel="1" x14ac:dyDescent="0.3">
      <c r="A416" s="11" t="s">
        <v>458</v>
      </c>
      <c r="B416" s="12"/>
      <c r="C416" s="13">
        <f>SUBTOTAL(9,C417:C425)</f>
        <v>80</v>
      </c>
      <c r="D416" s="13">
        <f>SUBTOTAL(9,D417:D425)</f>
        <v>40</v>
      </c>
      <c r="E416" s="13">
        <f>SUBTOTAL(9,E417:E425)</f>
        <v>171</v>
      </c>
      <c r="F416" s="10">
        <f t="shared" si="23"/>
        <v>0.70175438596491224</v>
      </c>
      <c r="G416" s="13">
        <f>SUBTOTAL(9,G417:G425)</f>
        <v>109</v>
      </c>
      <c r="H416" s="13">
        <f>SUBTOTAL(9,H417:H425)</f>
        <v>41</v>
      </c>
      <c r="I416" s="13">
        <f>SUBTOTAL(9,I417:I425)</f>
        <v>217</v>
      </c>
      <c r="J416" s="10">
        <f t="shared" si="21"/>
        <v>0.69124423963133641</v>
      </c>
      <c r="K416" s="13">
        <f>SUBTOTAL(9,K417:K425)</f>
        <v>104</v>
      </c>
      <c r="L416" s="13">
        <f>SUBTOTAL(9,L417:L425)</f>
        <v>41</v>
      </c>
      <c r="M416" s="13">
        <f>SUBTOTAL(9,M417:M425)</f>
        <v>210</v>
      </c>
      <c r="N416" s="10">
        <f t="shared" si="22"/>
        <v>0.69047619047619047</v>
      </c>
    </row>
    <row r="417" spans="1:14" outlineLevel="2" x14ac:dyDescent="0.3">
      <c r="A417" s="1" t="s">
        <v>459</v>
      </c>
      <c r="B417" s="1" t="s">
        <v>460</v>
      </c>
      <c r="C417" s="14">
        <v>4</v>
      </c>
      <c r="D417" s="14">
        <v>4</v>
      </c>
      <c r="E417" s="14">
        <v>10</v>
      </c>
      <c r="F417" s="15">
        <f t="shared" si="23"/>
        <v>0.8</v>
      </c>
      <c r="G417" s="14">
        <v>7</v>
      </c>
      <c r="H417" s="14">
        <v>4</v>
      </c>
      <c r="I417" s="14">
        <v>11</v>
      </c>
      <c r="J417" s="18">
        <f t="shared" si="21"/>
        <v>1</v>
      </c>
      <c r="K417" s="14">
        <v>1</v>
      </c>
      <c r="L417" s="14">
        <v>6</v>
      </c>
      <c r="M417" s="14">
        <v>9</v>
      </c>
      <c r="N417" s="18">
        <f t="shared" si="22"/>
        <v>0.77777777777777779</v>
      </c>
    </row>
    <row r="418" spans="1:14" outlineLevel="2" x14ac:dyDescent="0.3">
      <c r="A418" s="1" t="s">
        <v>459</v>
      </c>
      <c r="B418" s="1" t="s">
        <v>461</v>
      </c>
      <c r="C418" s="14">
        <v>4</v>
      </c>
      <c r="D418" s="14">
        <v>1</v>
      </c>
      <c r="E418" s="14">
        <v>10</v>
      </c>
      <c r="F418" s="15">
        <f t="shared" si="23"/>
        <v>0.5</v>
      </c>
      <c r="G418" s="14">
        <v>2</v>
      </c>
      <c r="H418" s="14">
        <v>4</v>
      </c>
      <c r="I418" s="14">
        <v>10</v>
      </c>
      <c r="J418" s="18">
        <f t="shared" si="21"/>
        <v>0.6</v>
      </c>
      <c r="K418" s="14">
        <v>9</v>
      </c>
      <c r="L418" s="14">
        <v>1</v>
      </c>
      <c r="M418" s="14">
        <v>14</v>
      </c>
      <c r="N418" s="18">
        <f t="shared" si="22"/>
        <v>0.7142857142857143</v>
      </c>
    </row>
    <row r="419" spans="1:14" outlineLevel="2" x14ac:dyDescent="0.3">
      <c r="A419" s="1" t="s">
        <v>459</v>
      </c>
      <c r="B419" s="1" t="s">
        <v>462</v>
      </c>
      <c r="C419" s="14">
        <v>10</v>
      </c>
      <c r="D419" s="14">
        <v>3</v>
      </c>
      <c r="E419" s="14">
        <v>15</v>
      </c>
      <c r="F419" s="15">
        <f t="shared" si="23"/>
        <v>0.8666666666666667</v>
      </c>
      <c r="G419" s="14">
        <v>9</v>
      </c>
      <c r="H419" s="14">
        <v>6</v>
      </c>
      <c r="I419" s="14">
        <v>16</v>
      </c>
      <c r="J419" s="18">
        <f t="shared" si="21"/>
        <v>0.9375</v>
      </c>
      <c r="K419" s="14">
        <v>9</v>
      </c>
      <c r="L419" s="14">
        <v>7</v>
      </c>
      <c r="M419" s="14">
        <v>25</v>
      </c>
      <c r="N419" s="18">
        <f t="shared" si="22"/>
        <v>0.64</v>
      </c>
    </row>
    <row r="420" spans="1:14" outlineLevel="2" x14ac:dyDescent="0.3">
      <c r="A420" s="1" t="s">
        <v>459</v>
      </c>
      <c r="B420" s="1" t="s">
        <v>463</v>
      </c>
      <c r="C420" s="14">
        <v>7</v>
      </c>
      <c r="D420" s="14">
        <v>4</v>
      </c>
      <c r="E420" s="14">
        <v>11</v>
      </c>
      <c r="F420" s="15">
        <f t="shared" si="23"/>
        <v>1</v>
      </c>
      <c r="G420" s="14">
        <v>6</v>
      </c>
      <c r="H420" s="14">
        <v>0</v>
      </c>
      <c r="I420" s="14">
        <v>11</v>
      </c>
      <c r="J420" s="18">
        <f t="shared" si="21"/>
        <v>0.54545454545454541</v>
      </c>
      <c r="K420" s="14">
        <v>5</v>
      </c>
      <c r="L420" s="14">
        <v>2</v>
      </c>
      <c r="M420" s="14">
        <v>12</v>
      </c>
      <c r="N420" s="18">
        <f t="shared" si="22"/>
        <v>0.58333333333333337</v>
      </c>
    </row>
    <row r="421" spans="1:14" outlineLevel="2" x14ac:dyDescent="0.3">
      <c r="A421" s="1" t="s">
        <v>459</v>
      </c>
      <c r="B421" s="1" t="s">
        <v>464</v>
      </c>
      <c r="C421" s="14">
        <v>8</v>
      </c>
      <c r="D421" s="14">
        <v>2</v>
      </c>
      <c r="E421" s="14">
        <v>14</v>
      </c>
      <c r="F421" s="15">
        <f t="shared" si="23"/>
        <v>0.7142857142857143</v>
      </c>
      <c r="G421" s="14">
        <v>14</v>
      </c>
      <c r="H421" s="14">
        <v>0</v>
      </c>
      <c r="I421" s="14">
        <v>20</v>
      </c>
      <c r="J421" s="18">
        <f t="shared" si="21"/>
        <v>0.7</v>
      </c>
      <c r="K421" s="14">
        <v>15</v>
      </c>
      <c r="L421" s="14">
        <v>0</v>
      </c>
      <c r="M421" s="14">
        <v>23</v>
      </c>
      <c r="N421" s="18">
        <f t="shared" si="22"/>
        <v>0.65217391304347827</v>
      </c>
    </row>
    <row r="422" spans="1:14" outlineLevel="2" x14ac:dyDescent="0.3">
      <c r="A422" s="1" t="s">
        <v>459</v>
      </c>
      <c r="B422" s="1" t="s">
        <v>465</v>
      </c>
      <c r="C422" s="14">
        <v>4</v>
      </c>
      <c r="D422" s="14">
        <v>0</v>
      </c>
      <c r="E422" s="14">
        <v>10</v>
      </c>
      <c r="F422" s="15">
        <f t="shared" si="23"/>
        <v>0.4</v>
      </c>
      <c r="G422" s="14">
        <v>11</v>
      </c>
      <c r="H422" s="14">
        <v>0</v>
      </c>
      <c r="I422" s="14">
        <v>13</v>
      </c>
      <c r="J422" s="18">
        <f t="shared" si="21"/>
        <v>0.84615384615384615</v>
      </c>
      <c r="K422" s="14">
        <v>11</v>
      </c>
      <c r="L422" s="14">
        <v>0</v>
      </c>
      <c r="M422" s="14">
        <v>11</v>
      </c>
      <c r="N422" s="18">
        <f t="shared" si="22"/>
        <v>1</v>
      </c>
    </row>
    <row r="423" spans="1:14" outlineLevel="2" x14ac:dyDescent="0.3">
      <c r="A423" s="1" t="s">
        <v>459</v>
      </c>
      <c r="B423" s="1" t="s">
        <v>466</v>
      </c>
      <c r="C423" s="14">
        <v>5</v>
      </c>
      <c r="D423" s="14">
        <v>6</v>
      </c>
      <c r="E423" s="14">
        <v>11</v>
      </c>
      <c r="F423" s="15">
        <f t="shared" si="23"/>
        <v>1</v>
      </c>
      <c r="G423" s="14">
        <v>3</v>
      </c>
      <c r="H423" s="14">
        <v>7</v>
      </c>
      <c r="I423" s="14">
        <v>10</v>
      </c>
      <c r="J423" s="18">
        <f t="shared" si="21"/>
        <v>1</v>
      </c>
      <c r="K423" s="14">
        <v>11</v>
      </c>
      <c r="L423" s="14">
        <v>0</v>
      </c>
      <c r="M423" s="14">
        <v>11</v>
      </c>
      <c r="N423" s="18">
        <f t="shared" si="22"/>
        <v>1</v>
      </c>
    </row>
    <row r="424" spans="1:14" outlineLevel="2" x14ac:dyDescent="0.3">
      <c r="A424" s="1" t="s">
        <v>459</v>
      </c>
      <c r="B424" s="1" t="s">
        <v>467</v>
      </c>
      <c r="C424" s="14">
        <v>31</v>
      </c>
      <c r="D424" s="14">
        <v>18</v>
      </c>
      <c r="E424" s="14">
        <v>77</v>
      </c>
      <c r="F424" s="15">
        <f t="shared" si="23"/>
        <v>0.63636363636363635</v>
      </c>
      <c r="G424" s="14">
        <v>52</v>
      </c>
      <c r="H424" s="14">
        <v>15</v>
      </c>
      <c r="I424" s="14">
        <v>115</v>
      </c>
      <c r="J424" s="18">
        <f t="shared" si="21"/>
        <v>0.58260869565217388</v>
      </c>
      <c r="K424" s="14">
        <v>36</v>
      </c>
      <c r="L424" s="14">
        <v>21</v>
      </c>
      <c r="M424" s="14">
        <v>93</v>
      </c>
      <c r="N424" s="18">
        <f t="shared" si="22"/>
        <v>0.61290322580645162</v>
      </c>
    </row>
    <row r="425" spans="1:14" outlineLevel="2" x14ac:dyDescent="0.3">
      <c r="A425" s="1" t="s">
        <v>459</v>
      </c>
      <c r="B425" s="1" t="s">
        <v>468</v>
      </c>
      <c r="C425" s="14">
        <v>7</v>
      </c>
      <c r="D425" s="14">
        <v>2</v>
      </c>
      <c r="E425" s="14">
        <v>13</v>
      </c>
      <c r="F425" s="15">
        <f t="shared" si="23"/>
        <v>0.69230769230769229</v>
      </c>
      <c r="G425" s="14">
        <v>5</v>
      </c>
      <c r="H425" s="14">
        <v>5</v>
      </c>
      <c r="I425" s="14">
        <v>11</v>
      </c>
      <c r="J425" s="18">
        <f t="shared" si="21"/>
        <v>0.90909090909090906</v>
      </c>
      <c r="K425" s="14">
        <v>7</v>
      </c>
      <c r="L425" s="14">
        <v>4</v>
      </c>
      <c r="M425" s="14">
        <v>12</v>
      </c>
      <c r="N425" s="18">
        <f t="shared" si="22"/>
        <v>0.91666666666666663</v>
      </c>
    </row>
    <row r="426" spans="1:14" outlineLevel="1" x14ac:dyDescent="0.3">
      <c r="A426" s="11" t="s">
        <v>469</v>
      </c>
      <c r="B426" s="12"/>
      <c r="C426" s="13">
        <f>SUBTOTAL(9,C427:C434)</f>
        <v>473</v>
      </c>
      <c r="D426" s="13">
        <f>SUBTOTAL(9,D427:D434)</f>
        <v>76</v>
      </c>
      <c r="E426" s="13">
        <f>SUBTOTAL(9,E427:E434)</f>
        <v>643</v>
      </c>
      <c r="F426" s="10">
        <f t="shared" si="23"/>
        <v>0.85381026438569207</v>
      </c>
      <c r="G426" s="13">
        <f>SUBTOTAL(9,G427:G434)</f>
        <v>422</v>
      </c>
      <c r="H426" s="13">
        <f>SUBTOTAL(9,H427:H434)</f>
        <v>71</v>
      </c>
      <c r="I426" s="13">
        <f>SUBTOTAL(9,I427:I434)</f>
        <v>576</v>
      </c>
      <c r="J426" s="10">
        <f t="shared" si="21"/>
        <v>0.85590277777777779</v>
      </c>
      <c r="K426" s="13">
        <f>SUBTOTAL(9,K427:K434)</f>
        <v>437</v>
      </c>
      <c r="L426" s="13">
        <f>SUBTOTAL(9,L427:L434)</f>
        <v>73</v>
      </c>
      <c r="M426" s="13">
        <f>SUBTOTAL(9,M427:M434)</f>
        <v>592</v>
      </c>
      <c r="N426" s="10">
        <f t="shared" si="22"/>
        <v>0.86148648648648651</v>
      </c>
    </row>
    <row r="427" spans="1:14" outlineLevel="2" x14ac:dyDescent="0.3">
      <c r="A427" s="1" t="s">
        <v>470</v>
      </c>
      <c r="B427" s="1" t="s">
        <v>471</v>
      </c>
      <c r="C427" s="14">
        <v>19</v>
      </c>
      <c r="D427" s="14">
        <v>5</v>
      </c>
      <c r="E427" s="14">
        <v>33</v>
      </c>
      <c r="F427" s="15">
        <f t="shared" si="23"/>
        <v>0.72727272727272729</v>
      </c>
      <c r="G427" s="14">
        <v>15</v>
      </c>
      <c r="H427" s="14">
        <v>4</v>
      </c>
      <c r="I427" s="14">
        <v>27</v>
      </c>
      <c r="J427" s="18">
        <f t="shared" si="21"/>
        <v>0.70370370370370372</v>
      </c>
      <c r="K427" s="14">
        <v>13</v>
      </c>
      <c r="L427" s="14">
        <v>4</v>
      </c>
      <c r="M427" s="14">
        <v>24</v>
      </c>
      <c r="N427" s="18">
        <f t="shared" si="22"/>
        <v>0.70833333333333337</v>
      </c>
    </row>
    <row r="428" spans="1:14" outlineLevel="2" x14ac:dyDescent="0.3">
      <c r="A428" s="1" t="s">
        <v>470</v>
      </c>
      <c r="B428" s="1" t="s">
        <v>472</v>
      </c>
      <c r="C428" s="14">
        <v>132</v>
      </c>
      <c r="D428" s="14">
        <v>7</v>
      </c>
      <c r="E428" s="14">
        <v>158</v>
      </c>
      <c r="F428" s="15">
        <f t="shared" si="23"/>
        <v>0.879746835443038</v>
      </c>
      <c r="G428" s="14">
        <v>107</v>
      </c>
      <c r="H428" s="14">
        <v>6</v>
      </c>
      <c r="I428" s="14">
        <v>128</v>
      </c>
      <c r="J428" s="18">
        <f t="shared" si="21"/>
        <v>0.8828125</v>
      </c>
      <c r="K428" s="14">
        <v>109</v>
      </c>
      <c r="L428" s="14">
        <v>6</v>
      </c>
      <c r="M428" s="14">
        <v>130</v>
      </c>
      <c r="N428" s="18">
        <f t="shared" si="22"/>
        <v>0.88461538461538458</v>
      </c>
    </row>
    <row r="429" spans="1:14" outlineLevel="2" x14ac:dyDescent="0.3">
      <c r="A429" s="1" t="s">
        <v>470</v>
      </c>
      <c r="B429" s="1" t="s">
        <v>473</v>
      </c>
      <c r="C429" s="14">
        <v>10</v>
      </c>
      <c r="D429" s="14">
        <v>0</v>
      </c>
      <c r="E429" s="14">
        <v>13</v>
      </c>
      <c r="F429" s="15">
        <f t="shared" si="23"/>
        <v>0.76923076923076927</v>
      </c>
      <c r="G429" s="14"/>
      <c r="H429" s="14"/>
      <c r="I429" s="14"/>
      <c r="J429" s="18"/>
      <c r="K429" s="14"/>
      <c r="L429" s="14"/>
      <c r="M429" s="14"/>
      <c r="N429" s="18"/>
    </row>
    <row r="430" spans="1:14" outlineLevel="2" x14ac:dyDescent="0.3">
      <c r="A430" s="1" t="s">
        <v>470</v>
      </c>
      <c r="B430" s="1" t="s">
        <v>474</v>
      </c>
      <c r="C430" s="14">
        <v>43</v>
      </c>
      <c r="D430" s="14">
        <v>5</v>
      </c>
      <c r="E430" s="14">
        <v>57</v>
      </c>
      <c r="F430" s="15">
        <f t="shared" si="23"/>
        <v>0.84210526315789469</v>
      </c>
      <c r="G430" s="14">
        <v>43</v>
      </c>
      <c r="H430" s="14">
        <v>5</v>
      </c>
      <c r="I430" s="14">
        <v>57</v>
      </c>
      <c r="J430" s="18">
        <f t="shared" si="21"/>
        <v>0.84210526315789469</v>
      </c>
      <c r="K430" s="14">
        <v>45</v>
      </c>
      <c r="L430" s="14">
        <v>5</v>
      </c>
      <c r="M430" s="14">
        <v>59</v>
      </c>
      <c r="N430" s="18">
        <f t="shared" si="22"/>
        <v>0.84745762711864403</v>
      </c>
    </row>
    <row r="431" spans="1:14" outlineLevel="2" x14ac:dyDescent="0.3">
      <c r="A431" s="1" t="s">
        <v>470</v>
      </c>
      <c r="B431" s="1" t="s">
        <v>475</v>
      </c>
      <c r="C431" s="14">
        <v>105</v>
      </c>
      <c r="D431" s="14">
        <v>15</v>
      </c>
      <c r="E431" s="14">
        <v>128</v>
      </c>
      <c r="F431" s="15">
        <f t="shared" si="23"/>
        <v>0.9375</v>
      </c>
      <c r="G431" s="14">
        <v>98</v>
      </c>
      <c r="H431" s="14">
        <v>14</v>
      </c>
      <c r="I431" s="14">
        <v>119</v>
      </c>
      <c r="J431" s="18">
        <f t="shared" si="21"/>
        <v>0.94117647058823528</v>
      </c>
      <c r="K431" s="14">
        <v>109</v>
      </c>
      <c r="L431" s="14">
        <v>15</v>
      </c>
      <c r="M431" s="14">
        <v>132</v>
      </c>
      <c r="N431" s="18">
        <f t="shared" si="22"/>
        <v>0.93939393939393945</v>
      </c>
    </row>
    <row r="432" spans="1:14" outlineLevel="2" x14ac:dyDescent="0.3">
      <c r="A432" s="1" t="s">
        <v>470</v>
      </c>
      <c r="B432" s="1" t="s">
        <v>476</v>
      </c>
      <c r="C432" s="14">
        <v>146</v>
      </c>
      <c r="D432" s="14">
        <v>40</v>
      </c>
      <c r="E432" s="14">
        <v>228</v>
      </c>
      <c r="F432" s="15">
        <f t="shared" si="23"/>
        <v>0.81578947368421051</v>
      </c>
      <c r="G432" s="14">
        <v>140</v>
      </c>
      <c r="H432" s="14">
        <v>38</v>
      </c>
      <c r="I432" s="14">
        <v>218</v>
      </c>
      <c r="J432" s="18">
        <f t="shared" si="21"/>
        <v>0.8165137614678899</v>
      </c>
      <c r="K432" s="14">
        <v>141</v>
      </c>
      <c r="L432" s="14">
        <v>39</v>
      </c>
      <c r="M432" s="14">
        <v>220</v>
      </c>
      <c r="N432" s="18">
        <f t="shared" si="22"/>
        <v>0.81818181818181823</v>
      </c>
    </row>
    <row r="433" spans="1:14" outlineLevel="2" x14ac:dyDescent="0.3">
      <c r="A433" s="1" t="s">
        <v>470</v>
      </c>
      <c r="B433" s="1" t="s">
        <v>477</v>
      </c>
      <c r="C433" s="14">
        <v>14</v>
      </c>
      <c r="D433" s="14">
        <v>0</v>
      </c>
      <c r="E433" s="14">
        <v>14</v>
      </c>
      <c r="F433" s="15">
        <f t="shared" si="23"/>
        <v>1</v>
      </c>
      <c r="G433" s="14">
        <v>15</v>
      </c>
      <c r="H433" s="14">
        <v>0</v>
      </c>
      <c r="I433" s="14">
        <v>15</v>
      </c>
      <c r="J433" s="18">
        <f t="shared" si="21"/>
        <v>1</v>
      </c>
      <c r="K433" s="14">
        <v>16</v>
      </c>
      <c r="L433" s="14">
        <v>0</v>
      </c>
      <c r="M433" s="14">
        <v>16</v>
      </c>
      <c r="N433" s="18">
        <f t="shared" si="22"/>
        <v>1</v>
      </c>
    </row>
    <row r="434" spans="1:14" outlineLevel="2" x14ac:dyDescent="0.3">
      <c r="A434" s="1" t="s">
        <v>470</v>
      </c>
      <c r="B434" s="1" t="s">
        <v>478</v>
      </c>
      <c r="C434" s="14">
        <v>4</v>
      </c>
      <c r="D434" s="14">
        <v>4</v>
      </c>
      <c r="E434" s="14">
        <v>12</v>
      </c>
      <c r="F434" s="15">
        <f t="shared" si="23"/>
        <v>0.66666666666666663</v>
      </c>
      <c r="G434" s="14">
        <v>4</v>
      </c>
      <c r="H434" s="14">
        <v>4</v>
      </c>
      <c r="I434" s="14">
        <v>12</v>
      </c>
      <c r="J434" s="18">
        <f t="shared" si="21"/>
        <v>0.66666666666666663</v>
      </c>
      <c r="K434" s="14">
        <v>4</v>
      </c>
      <c r="L434" s="14">
        <v>4</v>
      </c>
      <c r="M434" s="14">
        <v>11</v>
      </c>
      <c r="N434" s="18">
        <f t="shared" si="22"/>
        <v>0.72727272727272729</v>
      </c>
    </row>
    <row r="435" spans="1:14" outlineLevel="1" x14ac:dyDescent="0.3">
      <c r="A435" s="11" t="s">
        <v>479</v>
      </c>
      <c r="B435" s="12"/>
      <c r="C435" s="13">
        <f>SUBTOTAL(9,C436:C437)</f>
        <v>66</v>
      </c>
      <c r="D435" s="13">
        <f>SUBTOTAL(9,D436:D437)</f>
        <v>21</v>
      </c>
      <c r="E435" s="13">
        <f>SUBTOTAL(9,E436:E437)</f>
        <v>433</v>
      </c>
      <c r="F435" s="10">
        <f t="shared" si="23"/>
        <v>0.20092378752886836</v>
      </c>
      <c r="G435" s="13">
        <f>SUBTOTAL(9,G436:G437)</f>
        <v>51</v>
      </c>
      <c r="H435" s="13">
        <f>SUBTOTAL(9,H436:H437)</f>
        <v>26</v>
      </c>
      <c r="I435" s="13">
        <f>SUBTOTAL(9,I436:I437)</f>
        <v>436</v>
      </c>
      <c r="J435" s="10">
        <f t="shared" si="21"/>
        <v>0.17660550458715596</v>
      </c>
      <c r="K435" s="13">
        <f>SUBTOTAL(9,K436:K437)</f>
        <v>49</v>
      </c>
      <c r="L435" s="13">
        <f>SUBTOTAL(9,L436:L437)</f>
        <v>16</v>
      </c>
      <c r="M435" s="13">
        <f>SUBTOTAL(9,M436:M437)</f>
        <v>427</v>
      </c>
      <c r="N435" s="10">
        <f t="shared" si="22"/>
        <v>0.1522248243559719</v>
      </c>
    </row>
    <row r="436" spans="1:14" outlineLevel="2" x14ac:dyDescent="0.3">
      <c r="A436" s="1" t="s">
        <v>480</v>
      </c>
      <c r="B436" s="1" t="s">
        <v>481</v>
      </c>
      <c r="C436" s="14">
        <v>34</v>
      </c>
      <c r="D436" s="14">
        <v>10</v>
      </c>
      <c r="E436" s="14">
        <v>210</v>
      </c>
      <c r="F436" s="15">
        <f t="shared" si="23"/>
        <v>0.20952380952380953</v>
      </c>
      <c r="G436" s="14">
        <v>24</v>
      </c>
      <c r="H436" s="14">
        <v>13</v>
      </c>
      <c r="I436" s="14">
        <v>237</v>
      </c>
      <c r="J436" s="18">
        <f t="shared" si="21"/>
        <v>0.15611814345991562</v>
      </c>
      <c r="K436" s="14">
        <v>20</v>
      </c>
      <c r="L436" s="14">
        <v>10</v>
      </c>
      <c r="M436" s="14">
        <v>224</v>
      </c>
      <c r="N436" s="18">
        <f t="shared" si="22"/>
        <v>0.13392857142857142</v>
      </c>
    </row>
    <row r="437" spans="1:14" outlineLevel="2" x14ac:dyDescent="0.3">
      <c r="A437" s="1" t="s">
        <v>480</v>
      </c>
      <c r="B437" s="1" t="s">
        <v>482</v>
      </c>
      <c r="C437" s="14">
        <v>32</v>
      </c>
      <c r="D437" s="14">
        <v>11</v>
      </c>
      <c r="E437" s="14">
        <v>223</v>
      </c>
      <c r="F437" s="15">
        <f t="shared" si="23"/>
        <v>0.19282511210762332</v>
      </c>
      <c r="G437" s="14">
        <v>27</v>
      </c>
      <c r="H437" s="14">
        <v>13</v>
      </c>
      <c r="I437" s="14">
        <v>199</v>
      </c>
      <c r="J437" s="18">
        <f t="shared" si="21"/>
        <v>0.20100502512562815</v>
      </c>
      <c r="K437" s="14">
        <v>29</v>
      </c>
      <c r="L437" s="14">
        <v>6</v>
      </c>
      <c r="M437" s="14">
        <v>203</v>
      </c>
      <c r="N437" s="18">
        <f t="shared" si="22"/>
        <v>0.17241379310344829</v>
      </c>
    </row>
    <row r="438" spans="1:14" outlineLevel="1" x14ac:dyDescent="0.3">
      <c r="A438" s="11" t="s">
        <v>483</v>
      </c>
      <c r="B438" s="12"/>
      <c r="C438" s="13">
        <f>SUBTOTAL(9,C439:C440)</f>
        <v>167</v>
      </c>
      <c r="D438" s="13">
        <f>SUBTOTAL(9,D439:D440)</f>
        <v>46</v>
      </c>
      <c r="E438" s="13">
        <f>SUBTOTAL(9,E439:E440)</f>
        <v>673</v>
      </c>
      <c r="F438" s="10">
        <f t="shared" si="23"/>
        <v>0.31649331352154531</v>
      </c>
      <c r="G438" s="13">
        <f>SUBTOTAL(9,G439:G440)</f>
        <v>149</v>
      </c>
      <c r="H438" s="13">
        <f>SUBTOTAL(9,H439:H440)</f>
        <v>18</v>
      </c>
      <c r="I438" s="13">
        <f>SUBTOTAL(9,I439:I440)</f>
        <v>649</v>
      </c>
      <c r="J438" s="10">
        <f t="shared" si="21"/>
        <v>0.25731895223420648</v>
      </c>
      <c r="K438" s="13">
        <f>SUBTOTAL(9,K439:K440)</f>
        <v>140</v>
      </c>
      <c r="L438" s="13">
        <f>SUBTOTAL(9,L439:L440)</f>
        <v>47</v>
      </c>
      <c r="M438" s="13">
        <f>SUBTOTAL(9,M439:M440)</f>
        <v>658</v>
      </c>
      <c r="N438" s="10">
        <f t="shared" si="22"/>
        <v>0.28419452887537994</v>
      </c>
    </row>
    <row r="439" spans="1:14" outlineLevel="2" x14ac:dyDescent="0.3">
      <c r="A439" s="1" t="s">
        <v>484</v>
      </c>
      <c r="B439" s="1" t="s">
        <v>485</v>
      </c>
      <c r="C439" s="14">
        <v>84</v>
      </c>
      <c r="D439" s="14">
        <v>28</v>
      </c>
      <c r="E439" s="14">
        <v>344</v>
      </c>
      <c r="F439" s="15">
        <f t="shared" si="23"/>
        <v>0.32558139534883723</v>
      </c>
      <c r="G439" s="14">
        <v>71</v>
      </c>
      <c r="H439" s="14">
        <v>12</v>
      </c>
      <c r="I439" s="14">
        <v>300</v>
      </c>
      <c r="J439" s="18">
        <f t="shared" si="21"/>
        <v>0.27666666666666667</v>
      </c>
      <c r="K439" s="14">
        <v>76</v>
      </c>
      <c r="L439" s="14">
        <v>23</v>
      </c>
      <c r="M439" s="14">
        <v>315</v>
      </c>
      <c r="N439" s="18">
        <f t="shared" si="22"/>
        <v>0.31428571428571428</v>
      </c>
    </row>
    <row r="440" spans="1:14" outlineLevel="2" x14ac:dyDescent="0.3">
      <c r="A440" s="1" t="s">
        <v>484</v>
      </c>
      <c r="B440" s="1" t="s">
        <v>486</v>
      </c>
      <c r="C440" s="14">
        <v>83</v>
      </c>
      <c r="D440" s="14">
        <v>18</v>
      </c>
      <c r="E440" s="14">
        <v>329</v>
      </c>
      <c r="F440" s="15">
        <f t="shared" si="23"/>
        <v>0.30699088145896658</v>
      </c>
      <c r="G440" s="14">
        <v>78</v>
      </c>
      <c r="H440" s="14">
        <v>6</v>
      </c>
      <c r="I440" s="14">
        <v>349</v>
      </c>
      <c r="J440" s="18">
        <f t="shared" si="21"/>
        <v>0.24068767908309455</v>
      </c>
      <c r="K440" s="14">
        <v>64</v>
      </c>
      <c r="L440" s="14">
        <v>24</v>
      </c>
      <c r="M440" s="14">
        <v>343</v>
      </c>
      <c r="N440" s="18">
        <f t="shared" si="22"/>
        <v>0.2565597667638484</v>
      </c>
    </row>
    <row r="441" spans="1:14" outlineLevel="1" x14ac:dyDescent="0.3">
      <c r="A441" s="11" t="s">
        <v>487</v>
      </c>
      <c r="B441" s="12"/>
      <c r="C441" s="13">
        <f>SUBTOTAL(9,C442:C444)</f>
        <v>145</v>
      </c>
      <c r="D441" s="13">
        <f>SUBTOTAL(9,D442:D444)</f>
        <v>49</v>
      </c>
      <c r="E441" s="13">
        <f>SUBTOTAL(9,E442:E444)</f>
        <v>316</v>
      </c>
      <c r="F441" s="10">
        <f t="shared" si="23"/>
        <v>0.61392405063291144</v>
      </c>
      <c r="G441" s="13">
        <f>SUBTOTAL(9,G442:G444)</f>
        <v>123</v>
      </c>
      <c r="H441" s="13">
        <f>SUBTOTAL(9,H442:H444)</f>
        <v>38</v>
      </c>
      <c r="I441" s="13">
        <f>SUBTOTAL(9,I442:I444)</f>
        <v>306</v>
      </c>
      <c r="J441" s="10">
        <f t="shared" si="21"/>
        <v>0.52614379084967322</v>
      </c>
      <c r="K441" s="13">
        <f>SUBTOTAL(9,K442:K444)</f>
        <v>131</v>
      </c>
      <c r="L441" s="13">
        <f>SUBTOTAL(9,L442:L444)</f>
        <v>23</v>
      </c>
      <c r="M441" s="13">
        <f>SUBTOTAL(9,M442:M444)</f>
        <v>272</v>
      </c>
      <c r="N441" s="10">
        <f t="shared" si="22"/>
        <v>0.56617647058823528</v>
      </c>
    </row>
    <row r="442" spans="1:14" outlineLevel="2" x14ac:dyDescent="0.3">
      <c r="A442" s="1" t="s">
        <v>488</v>
      </c>
      <c r="B442" s="1" t="s">
        <v>489</v>
      </c>
      <c r="C442" s="14">
        <v>53</v>
      </c>
      <c r="D442" s="14">
        <v>29</v>
      </c>
      <c r="E442" s="14">
        <v>132</v>
      </c>
      <c r="F442" s="15">
        <f t="shared" si="23"/>
        <v>0.62121212121212122</v>
      </c>
      <c r="G442" s="14">
        <v>54</v>
      </c>
      <c r="H442" s="14">
        <v>20</v>
      </c>
      <c r="I442" s="14">
        <v>134</v>
      </c>
      <c r="J442" s="18">
        <f t="shared" si="21"/>
        <v>0.55223880597014929</v>
      </c>
      <c r="K442" s="14">
        <v>64</v>
      </c>
      <c r="L442" s="14">
        <v>16</v>
      </c>
      <c r="M442" s="14">
        <v>122</v>
      </c>
      <c r="N442" s="18">
        <f t="shared" si="22"/>
        <v>0.65573770491803274</v>
      </c>
    </row>
    <row r="443" spans="1:14" outlineLevel="2" x14ac:dyDescent="0.3">
      <c r="A443" s="1" t="s">
        <v>488</v>
      </c>
      <c r="B443" s="1" t="s">
        <v>490</v>
      </c>
      <c r="C443" s="14">
        <v>41</v>
      </c>
      <c r="D443" s="14">
        <v>7</v>
      </c>
      <c r="E443" s="14">
        <v>70</v>
      </c>
      <c r="F443" s="15">
        <f t="shared" si="23"/>
        <v>0.68571428571428572</v>
      </c>
      <c r="G443" s="14">
        <v>31</v>
      </c>
      <c r="H443" s="14">
        <v>7</v>
      </c>
      <c r="I443" s="14">
        <v>70</v>
      </c>
      <c r="J443" s="18">
        <f t="shared" si="21"/>
        <v>0.54285714285714282</v>
      </c>
      <c r="K443" s="14">
        <v>26</v>
      </c>
      <c r="L443" s="14">
        <v>3</v>
      </c>
      <c r="M443" s="14">
        <v>65</v>
      </c>
      <c r="N443" s="18">
        <f t="shared" si="22"/>
        <v>0.44615384615384618</v>
      </c>
    </row>
    <row r="444" spans="1:14" outlineLevel="2" x14ac:dyDescent="0.3">
      <c r="A444" s="1" t="s">
        <v>488</v>
      </c>
      <c r="B444" s="1" t="s">
        <v>491</v>
      </c>
      <c r="C444" s="14">
        <v>51</v>
      </c>
      <c r="D444" s="14">
        <v>13</v>
      </c>
      <c r="E444" s="14">
        <v>114</v>
      </c>
      <c r="F444" s="15">
        <f t="shared" si="23"/>
        <v>0.56140350877192979</v>
      </c>
      <c r="G444" s="14">
        <v>38</v>
      </c>
      <c r="H444" s="14">
        <v>11</v>
      </c>
      <c r="I444" s="14">
        <v>102</v>
      </c>
      <c r="J444" s="18">
        <f t="shared" si="21"/>
        <v>0.48039215686274511</v>
      </c>
      <c r="K444" s="14">
        <v>41</v>
      </c>
      <c r="L444" s="14">
        <v>4</v>
      </c>
      <c r="M444" s="14">
        <v>85</v>
      </c>
      <c r="N444" s="18">
        <f t="shared" si="22"/>
        <v>0.52941176470588236</v>
      </c>
    </row>
    <row r="445" spans="1:14" outlineLevel="1" x14ac:dyDescent="0.3">
      <c r="A445" s="11" t="s">
        <v>492</v>
      </c>
      <c r="B445" s="12"/>
      <c r="C445" s="13">
        <f>SUBTOTAL(9,C446:C446)</f>
        <v>80</v>
      </c>
      <c r="D445" s="13">
        <f>SUBTOTAL(9,D446:D446)</f>
        <v>5</v>
      </c>
      <c r="E445" s="13">
        <f>SUBTOTAL(9,E446:E446)</f>
        <v>109</v>
      </c>
      <c r="F445" s="10">
        <f t="shared" si="23"/>
        <v>0.77981651376146788</v>
      </c>
      <c r="G445" s="13">
        <f>SUBTOTAL(9,G446:G446)</f>
        <v>62</v>
      </c>
      <c r="H445" s="13">
        <f>SUBTOTAL(9,H446:H446)</f>
        <v>10</v>
      </c>
      <c r="I445" s="13">
        <f>SUBTOTAL(9,I446:I446)</f>
        <v>89</v>
      </c>
      <c r="J445" s="10">
        <f t="shared" si="21"/>
        <v>0.8089887640449438</v>
      </c>
      <c r="K445" s="13">
        <f>SUBTOTAL(9,K446:K446)</f>
        <v>75</v>
      </c>
      <c r="L445" s="13">
        <f>SUBTOTAL(9,L446:L446)</f>
        <v>11</v>
      </c>
      <c r="M445" s="13">
        <f>SUBTOTAL(9,M446:M446)</f>
        <v>101</v>
      </c>
      <c r="N445" s="10">
        <f t="shared" si="22"/>
        <v>0.85148514851485146</v>
      </c>
    </row>
    <row r="446" spans="1:14" outlineLevel="2" x14ac:dyDescent="0.3">
      <c r="A446" s="1" t="s">
        <v>493</v>
      </c>
      <c r="B446" s="1" t="s">
        <v>493</v>
      </c>
      <c r="C446" s="14">
        <v>80</v>
      </c>
      <c r="D446" s="14">
        <v>5</v>
      </c>
      <c r="E446" s="14">
        <v>109</v>
      </c>
      <c r="F446" s="15">
        <f t="shared" si="23"/>
        <v>0.77981651376146788</v>
      </c>
      <c r="G446" s="14">
        <v>62</v>
      </c>
      <c r="H446" s="14">
        <v>10</v>
      </c>
      <c r="I446" s="14">
        <v>89</v>
      </c>
      <c r="J446" s="18">
        <f t="shared" ref="J446:J464" si="24">(G446+H446)/I446</f>
        <v>0.8089887640449438</v>
      </c>
      <c r="K446" s="14">
        <v>75</v>
      </c>
      <c r="L446" s="14">
        <v>11</v>
      </c>
      <c r="M446" s="14">
        <v>101</v>
      </c>
      <c r="N446" s="19">
        <f t="shared" ref="N446:N464" si="25">(K446+L446)/M446</f>
        <v>0.85148514851485146</v>
      </c>
    </row>
    <row r="447" spans="1:14" outlineLevel="1" x14ac:dyDescent="0.3">
      <c r="A447" s="11" t="s">
        <v>494</v>
      </c>
      <c r="B447" s="12"/>
      <c r="C447" s="13">
        <f>SUBTOTAL(9,C448:C454)</f>
        <v>201</v>
      </c>
      <c r="D447" s="13">
        <f>SUBTOTAL(9,D448:D454)</f>
        <v>35</v>
      </c>
      <c r="E447" s="13">
        <f>SUBTOTAL(9,E448:E454)</f>
        <v>299</v>
      </c>
      <c r="F447" s="10">
        <f t="shared" ref="F447:F464" si="26">(C447+D447)/E447</f>
        <v>0.78929765886287628</v>
      </c>
      <c r="G447" s="13">
        <f>SUBTOTAL(9,G448:G454)</f>
        <v>193</v>
      </c>
      <c r="H447" s="13">
        <f>SUBTOTAL(9,H448:H454)</f>
        <v>25</v>
      </c>
      <c r="I447" s="13">
        <f>SUBTOTAL(9,I448:I454)</f>
        <v>278</v>
      </c>
      <c r="J447" s="10">
        <f t="shared" si="24"/>
        <v>0.78417266187050361</v>
      </c>
      <c r="K447" s="13">
        <f>SUBTOTAL(9,K448:K454)</f>
        <v>207</v>
      </c>
      <c r="L447" s="13">
        <f>SUBTOTAL(9,L448:L454)</f>
        <v>18</v>
      </c>
      <c r="M447" s="13">
        <f>SUBTOTAL(9,M448:M454)</f>
        <v>255</v>
      </c>
      <c r="N447" s="10">
        <f t="shared" si="25"/>
        <v>0.88235294117647056</v>
      </c>
    </row>
    <row r="448" spans="1:14" outlineLevel="2" x14ac:dyDescent="0.3">
      <c r="A448" s="1" t="s">
        <v>495</v>
      </c>
      <c r="B448" s="1" t="s">
        <v>496</v>
      </c>
      <c r="C448" s="14">
        <v>28</v>
      </c>
      <c r="D448" s="14">
        <v>6</v>
      </c>
      <c r="E448" s="14">
        <v>37</v>
      </c>
      <c r="F448" s="15">
        <f t="shared" si="26"/>
        <v>0.91891891891891897</v>
      </c>
      <c r="G448" s="14">
        <v>22</v>
      </c>
      <c r="H448" s="14">
        <v>6</v>
      </c>
      <c r="I448" s="14">
        <v>36</v>
      </c>
      <c r="J448" s="18">
        <f t="shared" si="24"/>
        <v>0.77777777777777779</v>
      </c>
      <c r="K448" s="14">
        <v>33</v>
      </c>
      <c r="L448" s="14">
        <v>0</v>
      </c>
      <c r="M448" s="14">
        <v>36</v>
      </c>
      <c r="N448" s="18">
        <f t="shared" si="25"/>
        <v>0.91666666666666663</v>
      </c>
    </row>
    <row r="449" spans="1:14" outlineLevel="2" x14ac:dyDescent="0.3">
      <c r="A449" s="1" t="s">
        <v>495</v>
      </c>
      <c r="B449" s="1" t="s">
        <v>497</v>
      </c>
      <c r="C449" s="14">
        <v>18</v>
      </c>
      <c r="D449" s="14">
        <v>3</v>
      </c>
      <c r="E449" s="14">
        <v>24</v>
      </c>
      <c r="F449" s="15">
        <f t="shared" si="26"/>
        <v>0.875</v>
      </c>
      <c r="G449" s="14">
        <v>19</v>
      </c>
      <c r="H449" s="14">
        <v>3</v>
      </c>
      <c r="I449" s="14">
        <v>25</v>
      </c>
      <c r="J449" s="18">
        <f t="shared" si="24"/>
        <v>0.88</v>
      </c>
      <c r="K449" s="14">
        <v>17</v>
      </c>
      <c r="L449" s="14">
        <v>1</v>
      </c>
      <c r="M449" s="14">
        <v>18</v>
      </c>
      <c r="N449" s="18">
        <f t="shared" si="25"/>
        <v>1</v>
      </c>
    </row>
    <row r="450" spans="1:14" outlineLevel="2" x14ac:dyDescent="0.3">
      <c r="A450" s="1" t="s">
        <v>495</v>
      </c>
      <c r="B450" s="1" t="s">
        <v>498</v>
      </c>
      <c r="C450" s="14">
        <v>5</v>
      </c>
      <c r="D450" s="14">
        <v>3</v>
      </c>
      <c r="E450" s="14">
        <v>16</v>
      </c>
      <c r="F450" s="15">
        <f t="shared" si="26"/>
        <v>0.5</v>
      </c>
      <c r="G450" s="14">
        <v>9</v>
      </c>
      <c r="H450" s="14">
        <v>1</v>
      </c>
      <c r="I450" s="14">
        <v>17</v>
      </c>
      <c r="J450" s="18">
        <f t="shared" si="24"/>
        <v>0.58823529411764708</v>
      </c>
      <c r="K450" s="14">
        <v>12</v>
      </c>
      <c r="L450" s="14">
        <v>0</v>
      </c>
      <c r="M450" s="14">
        <v>14</v>
      </c>
      <c r="N450" s="18">
        <f t="shared" si="25"/>
        <v>0.8571428571428571</v>
      </c>
    </row>
    <row r="451" spans="1:14" outlineLevel="2" x14ac:dyDescent="0.3">
      <c r="A451" s="1" t="s">
        <v>495</v>
      </c>
      <c r="B451" s="1" t="s">
        <v>499</v>
      </c>
      <c r="C451" s="14">
        <v>62</v>
      </c>
      <c r="D451" s="14">
        <v>14</v>
      </c>
      <c r="E451" s="14">
        <v>112</v>
      </c>
      <c r="F451" s="15">
        <f t="shared" si="26"/>
        <v>0.6785714285714286</v>
      </c>
      <c r="G451" s="14">
        <v>78</v>
      </c>
      <c r="H451" s="14">
        <v>10</v>
      </c>
      <c r="I451" s="14">
        <v>118</v>
      </c>
      <c r="J451" s="18">
        <f t="shared" si="24"/>
        <v>0.74576271186440679</v>
      </c>
      <c r="K451" s="14">
        <v>90</v>
      </c>
      <c r="L451" s="14">
        <v>13</v>
      </c>
      <c r="M451" s="14">
        <v>122</v>
      </c>
      <c r="N451" s="18">
        <f t="shared" si="25"/>
        <v>0.84426229508196726</v>
      </c>
    </row>
    <row r="452" spans="1:14" outlineLevel="2" x14ac:dyDescent="0.3">
      <c r="A452" s="1" t="s">
        <v>495</v>
      </c>
      <c r="B452" s="1" t="s">
        <v>500</v>
      </c>
      <c r="C452" s="14">
        <v>59</v>
      </c>
      <c r="D452" s="14">
        <v>2</v>
      </c>
      <c r="E452" s="14">
        <v>69</v>
      </c>
      <c r="F452" s="15">
        <f t="shared" si="26"/>
        <v>0.88405797101449279</v>
      </c>
      <c r="G452" s="14">
        <v>48</v>
      </c>
      <c r="H452" s="14">
        <v>1</v>
      </c>
      <c r="I452" s="14">
        <v>53</v>
      </c>
      <c r="J452" s="18">
        <f t="shared" si="24"/>
        <v>0.92452830188679247</v>
      </c>
      <c r="K452" s="14">
        <v>45</v>
      </c>
      <c r="L452" s="14">
        <v>4</v>
      </c>
      <c r="M452" s="14">
        <v>51</v>
      </c>
      <c r="N452" s="18">
        <f t="shared" si="25"/>
        <v>0.96078431372549022</v>
      </c>
    </row>
    <row r="453" spans="1:14" outlineLevel="2" x14ac:dyDescent="0.3">
      <c r="A453" s="1" t="s">
        <v>495</v>
      </c>
      <c r="B453" s="1" t="s">
        <v>501</v>
      </c>
      <c r="C453" s="14">
        <v>7</v>
      </c>
      <c r="D453" s="14">
        <v>7</v>
      </c>
      <c r="E453" s="14">
        <v>17</v>
      </c>
      <c r="F453" s="15">
        <f t="shared" si="26"/>
        <v>0.82352941176470584</v>
      </c>
      <c r="G453" s="14">
        <v>5</v>
      </c>
      <c r="H453" s="14">
        <v>3</v>
      </c>
      <c r="I453" s="14">
        <v>13</v>
      </c>
      <c r="J453" s="18">
        <f t="shared" si="24"/>
        <v>0.61538461538461542</v>
      </c>
      <c r="K453" s="14"/>
      <c r="L453" s="14"/>
      <c r="M453" s="14"/>
      <c r="N453" s="18"/>
    </row>
    <row r="454" spans="1:14" outlineLevel="2" x14ac:dyDescent="0.3">
      <c r="A454" s="1" t="s">
        <v>495</v>
      </c>
      <c r="B454" s="1" t="s">
        <v>502</v>
      </c>
      <c r="C454" s="14">
        <v>22</v>
      </c>
      <c r="D454" s="14">
        <v>0</v>
      </c>
      <c r="E454" s="14">
        <v>24</v>
      </c>
      <c r="F454" s="15">
        <f t="shared" si="26"/>
        <v>0.91666666666666663</v>
      </c>
      <c r="G454" s="14">
        <v>12</v>
      </c>
      <c r="H454" s="14">
        <v>1</v>
      </c>
      <c r="I454" s="14">
        <v>16</v>
      </c>
      <c r="J454" s="18">
        <f t="shared" si="24"/>
        <v>0.8125</v>
      </c>
      <c r="K454" s="14">
        <v>10</v>
      </c>
      <c r="L454" s="14">
        <v>0</v>
      </c>
      <c r="M454" s="14">
        <v>14</v>
      </c>
      <c r="N454" s="18">
        <f t="shared" si="25"/>
        <v>0.7142857142857143</v>
      </c>
    </row>
    <row r="455" spans="1:14" outlineLevel="1" x14ac:dyDescent="0.3">
      <c r="A455" s="11" t="s">
        <v>503</v>
      </c>
      <c r="B455" s="12"/>
      <c r="C455" s="13">
        <f>SUBTOTAL(9,C456:C460)</f>
        <v>119</v>
      </c>
      <c r="D455" s="13">
        <f>SUBTOTAL(9,D456:D460)</f>
        <v>17</v>
      </c>
      <c r="E455" s="13">
        <f>SUBTOTAL(9,E456:E460)</f>
        <v>168</v>
      </c>
      <c r="F455" s="10">
        <f t="shared" si="26"/>
        <v>0.80952380952380953</v>
      </c>
      <c r="G455" s="13">
        <f>SUBTOTAL(9,G456:G460)</f>
        <v>165</v>
      </c>
      <c r="H455" s="13">
        <f>SUBTOTAL(9,H456:H460)</f>
        <v>15</v>
      </c>
      <c r="I455" s="13">
        <f>SUBTOTAL(9,I456:I460)</f>
        <v>219</v>
      </c>
      <c r="J455" s="10">
        <f t="shared" si="24"/>
        <v>0.82191780821917804</v>
      </c>
      <c r="K455" s="13">
        <f>SUBTOTAL(9,K456:K460)</f>
        <v>149</v>
      </c>
      <c r="L455" s="13">
        <f>SUBTOTAL(9,L456:L460)</f>
        <v>22</v>
      </c>
      <c r="M455" s="13">
        <f>SUBTOTAL(9,M456:M460)</f>
        <v>211</v>
      </c>
      <c r="N455" s="10">
        <f t="shared" si="25"/>
        <v>0.81042654028436023</v>
      </c>
    </row>
    <row r="456" spans="1:14" outlineLevel="2" x14ac:dyDescent="0.3">
      <c r="A456" s="1" t="s">
        <v>504</v>
      </c>
      <c r="B456" s="1" t="s">
        <v>505</v>
      </c>
      <c r="C456" s="14">
        <v>37</v>
      </c>
      <c r="D456" s="14">
        <v>3</v>
      </c>
      <c r="E456" s="14">
        <v>45</v>
      </c>
      <c r="F456" s="15">
        <f t="shared" si="26"/>
        <v>0.88888888888888884</v>
      </c>
      <c r="G456" s="14">
        <v>46</v>
      </c>
      <c r="H456" s="14">
        <v>2</v>
      </c>
      <c r="I456" s="14">
        <v>51</v>
      </c>
      <c r="J456" s="18">
        <f t="shared" si="24"/>
        <v>0.94117647058823528</v>
      </c>
      <c r="K456" s="14">
        <v>34</v>
      </c>
      <c r="L456" s="14">
        <v>0</v>
      </c>
      <c r="M456" s="14">
        <v>38</v>
      </c>
      <c r="N456" s="18">
        <f t="shared" si="25"/>
        <v>0.89473684210526316</v>
      </c>
    </row>
    <row r="457" spans="1:14" outlineLevel="2" x14ac:dyDescent="0.3">
      <c r="A457" s="1" t="s">
        <v>504</v>
      </c>
      <c r="B457" s="1" t="s">
        <v>506</v>
      </c>
      <c r="C457" s="14">
        <v>36</v>
      </c>
      <c r="D457" s="14">
        <v>1</v>
      </c>
      <c r="E457" s="14">
        <v>49</v>
      </c>
      <c r="F457" s="15">
        <f t="shared" si="26"/>
        <v>0.75510204081632648</v>
      </c>
      <c r="G457" s="14">
        <v>42</v>
      </c>
      <c r="H457" s="14">
        <v>0</v>
      </c>
      <c r="I457" s="14">
        <v>56</v>
      </c>
      <c r="J457" s="18">
        <f t="shared" si="24"/>
        <v>0.75</v>
      </c>
      <c r="K457" s="14">
        <v>37</v>
      </c>
      <c r="L457" s="14">
        <v>6</v>
      </c>
      <c r="M457" s="14">
        <v>55</v>
      </c>
      <c r="N457" s="18">
        <f t="shared" si="25"/>
        <v>0.78181818181818186</v>
      </c>
    </row>
    <row r="458" spans="1:14" outlineLevel="2" x14ac:dyDescent="0.3">
      <c r="A458" s="1" t="s">
        <v>504</v>
      </c>
      <c r="B458" s="1" t="s">
        <v>507</v>
      </c>
      <c r="C458" s="14"/>
      <c r="D458" s="14"/>
      <c r="E458" s="14"/>
      <c r="F458" s="15"/>
      <c r="G458" s="14">
        <v>16</v>
      </c>
      <c r="H458" s="14">
        <v>9</v>
      </c>
      <c r="I458" s="14">
        <v>28</v>
      </c>
      <c r="J458" s="18">
        <f t="shared" si="24"/>
        <v>0.8928571428571429</v>
      </c>
      <c r="K458" s="14">
        <v>13</v>
      </c>
      <c r="L458" s="14">
        <v>3</v>
      </c>
      <c r="M458" s="14">
        <v>26</v>
      </c>
      <c r="N458" s="18">
        <f t="shared" si="25"/>
        <v>0.61538461538461542</v>
      </c>
    </row>
    <row r="459" spans="1:14" outlineLevel="2" x14ac:dyDescent="0.3">
      <c r="A459" s="1" t="s">
        <v>504</v>
      </c>
      <c r="B459" s="1" t="s">
        <v>508</v>
      </c>
      <c r="C459" s="14">
        <v>18</v>
      </c>
      <c r="D459" s="14">
        <v>3</v>
      </c>
      <c r="E459" s="14">
        <v>30</v>
      </c>
      <c r="F459" s="15">
        <f t="shared" si="26"/>
        <v>0.7</v>
      </c>
      <c r="G459" s="14">
        <v>28</v>
      </c>
      <c r="H459" s="14">
        <v>0</v>
      </c>
      <c r="I459" s="14">
        <v>34</v>
      </c>
      <c r="J459" s="18">
        <f t="shared" si="24"/>
        <v>0.82352941176470584</v>
      </c>
      <c r="K459" s="14">
        <v>35</v>
      </c>
      <c r="L459" s="14">
        <v>2</v>
      </c>
      <c r="M459" s="14">
        <v>41</v>
      </c>
      <c r="N459" s="18">
        <f t="shared" si="25"/>
        <v>0.90243902439024393</v>
      </c>
    </row>
    <row r="460" spans="1:14" outlineLevel="2" x14ac:dyDescent="0.3">
      <c r="A460" s="1" t="s">
        <v>504</v>
      </c>
      <c r="B460" s="1" t="s">
        <v>509</v>
      </c>
      <c r="C460" s="14">
        <v>28</v>
      </c>
      <c r="D460" s="14">
        <v>10</v>
      </c>
      <c r="E460" s="14">
        <v>44</v>
      </c>
      <c r="F460" s="15">
        <f t="shared" si="26"/>
        <v>0.86363636363636365</v>
      </c>
      <c r="G460" s="14">
        <v>33</v>
      </c>
      <c r="H460" s="14">
        <v>4</v>
      </c>
      <c r="I460" s="14">
        <v>50</v>
      </c>
      <c r="J460" s="18">
        <f t="shared" si="24"/>
        <v>0.74</v>
      </c>
      <c r="K460" s="14">
        <v>30</v>
      </c>
      <c r="L460" s="14">
        <v>11</v>
      </c>
      <c r="M460" s="14">
        <v>51</v>
      </c>
      <c r="N460" s="18">
        <f t="shared" si="25"/>
        <v>0.80392156862745101</v>
      </c>
    </row>
    <row r="461" spans="1:14" outlineLevel="1" x14ac:dyDescent="0.3">
      <c r="A461" s="11" t="s">
        <v>510</v>
      </c>
      <c r="B461" s="12"/>
      <c r="C461" s="13">
        <f>SUBTOTAL(9,C462:C464)</f>
        <v>372</v>
      </c>
      <c r="D461" s="13">
        <f>SUBTOTAL(9,D462:D464)</f>
        <v>26</v>
      </c>
      <c r="E461" s="13">
        <f>SUBTOTAL(9,E462:E464)</f>
        <v>451</v>
      </c>
      <c r="F461" s="10">
        <f t="shared" si="26"/>
        <v>0.8824833702882483</v>
      </c>
      <c r="G461" s="13">
        <f>SUBTOTAL(9,G462:G464)</f>
        <v>397</v>
      </c>
      <c r="H461" s="13">
        <f>SUBTOTAL(9,H462:H464)</f>
        <v>17</v>
      </c>
      <c r="I461" s="13">
        <f>SUBTOTAL(9,I462:I464)</f>
        <v>436</v>
      </c>
      <c r="J461" s="10">
        <f t="shared" si="24"/>
        <v>0.94954128440366969</v>
      </c>
      <c r="K461" s="13">
        <f>SUBTOTAL(9,K462:K464)</f>
        <v>315</v>
      </c>
      <c r="L461" s="13">
        <f>SUBTOTAL(9,L462:L464)</f>
        <v>43</v>
      </c>
      <c r="M461" s="13">
        <f>SUBTOTAL(9,M462:M464)</f>
        <v>415</v>
      </c>
      <c r="N461" s="10">
        <f t="shared" si="25"/>
        <v>0.86265060240963853</v>
      </c>
    </row>
    <row r="462" spans="1:14" outlineLevel="2" x14ac:dyDescent="0.3">
      <c r="A462" s="1" t="s">
        <v>511</v>
      </c>
      <c r="B462" s="1" t="s">
        <v>512</v>
      </c>
      <c r="C462" s="14">
        <v>150</v>
      </c>
      <c r="D462" s="14">
        <v>11</v>
      </c>
      <c r="E462" s="14">
        <v>182</v>
      </c>
      <c r="F462" s="15">
        <f t="shared" si="26"/>
        <v>0.88461538461538458</v>
      </c>
      <c r="G462" s="14">
        <v>166</v>
      </c>
      <c r="H462" s="14">
        <v>2</v>
      </c>
      <c r="I462" s="14">
        <v>186</v>
      </c>
      <c r="J462" s="18">
        <f t="shared" si="24"/>
        <v>0.90322580645161288</v>
      </c>
      <c r="K462" s="14">
        <v>128</v>
      </c>
      <c r="L462" s="14">
        <v>4</v>
      </c>
      <c r="M462" s="14">
        <v>159</v>
      </c>
      <c r="N462" s="18">
        <f t="shared" si="25"/>
        <v>0.83018867924528306</v>
      </c>
    </row>
    <row r="463" spans="1:14" outlineLevel="2" x14ac:dyDescent="0.3">
      <c r="A463" s="1" t="s">
        <v>511</v>
      </c>
      <c r="B463" s="1" t="s">
        <v>513</v>
      </c>
      <c r="C463" s="14">
        <v>88</v>
      </c>
      <c r="D463" s="14">
        <v>6</v>
      </c>
      <c r="E463" s="14">
        <v>107</v>
      </c>
      <c r="F463" s="15">
        <f t="shared" si="26"/>
        <v>0.87850467289719625</v>
      </c>
      <c r="G463" s="14">
        <v>88</v>
      </c>
      <c r="H463" s="14">
        <v>12</v>
      </c>
      <c r="I463" s="14">
        <v>102</v>
      </c>
      <c r="J463" s="18">
        <f t="shared" si="24"/>
        <v>0.98039215686274506</v>
      </c>
      <c r="K463" s="14">
        <v>73</v>
      </c>
      <c r="L463" s="14">
        <v>24</v>
      </c>
      <c r="M463" s="14">
        <v>106</v>
      </c>
      <c r="N463" s="18">
        <f t="shared" si="25"/>
        <v>0.91509433962264153</v>
      </c>
    </row>
    <row r="464" spans="1:14" outlineLevel="2" x14ac:dyDescent="0.3">
      <c r="A464" s="1" t="s">
        <v>511</v>
      </c>
      <c r="B464" s="1" t="s">
        <v>514</v>
      </c>
      <c r="C464" s="14">
        <v>134</v>
      </c>
      <c r="D464" s="14">
        <v>9</v>
      </c>
      <c r="E464" s="14">
        <v>162</v>
      </c>
      <c r="F464" s="15">
        <f t="shared" si="26"/>
        <v>0.88271604938271608</v>
      </c>
      <c r="G464" s="14">
        <v>143</v>
      </c>
      <c r="H464" s="14">
        <v>3</v>
      </c>
      <c r="I464" s="14">
        <v>148</v>
      </c>
      <c r="J464" s="18">
        <f t="shared" si="24"/>
        <v>0.98648648648648651</v>
      </c>
      <c r="K464" s="14">
        <v>114</v>
      </c>
      <c r="L464" s="14">
        <v>15</v>
      </c>
      <c r="M464" s="14">
        <v>150</v>
      </c>
      <c r="N464" s="18">
        <f t="shared" si="25"/>
        <v>0.86</v>
      </c>
    </row>
  </sheetData>
  <mergeCells count="3">
    <mergeCell ref="C1:F1"/>
    <mergeCell ref="G1:J1"/>
    <mergeCell ref="K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4"/>
  <sheetViews>
    <sheetView topLeftCell="B1" workbookViewId="0">
      <selection activeCell="O9" sqref="O9"/>
    </sheetView>
  </sheetViews>
  <sheetFormatPr defaultRowHeight="14.4" outlineLevelRow="2" x14ac:dyDescent="0.3"/>
  <cols>
    <col min="1" max="2" width="40.6640625" bestFit="1" customWidth="1"/>
    <col min="3" max="3" width="10.5546875" hidden="1" customWidth="1"/>
    <col min="4" max="4" width="9.5546875" hidden="1" customWidth="1"/>
    <col min="5" max="5" width="11.5546875" hidden="1" customWidth="1"/>
    <col min="6" max="6" width="9.109375" hidden="1" customWidth="1"/>
    <col min="7" max="7" width="10.5546875" bestFit="1" customWidth="1"/>
    <col min="8" max="8" width="9.5546875" bestFit="1" customWidth="1"/>
    <col min="9" max="9" width="11.5546875" bestFit="1" customWidth="1"/>
    <col min="10" max="10" width="8.88671875" style="17"/>
    <col min="11" max="11" width="10.5546875" bestFit="1" customWidth="1"/>
    <col min="12" max="12" width="9.5546875" bestFit="1" customWidth="1"/>
    <col min="13" max="13" width="11.5546875" bestFit="1" customWidth="1"/>
    <col min="14" max="14" width="8.88671875" style="17"/>
  </cols>
  <sheetData>
    <row r="1" spans="1:14" ht="17.399999999999999" x14ac:dyDescent="0.35">
      <c r="A1" s="1"/>
      <c r="B1" s="1"/>
      <c r="C1" s="103" t="s">
        <v>0</v>
      </c>
      <c r="D1" s="103"/>
      <c r="E1" s="103"/>
      <c r="F1" s="103"/>
      <c r="G1" s="103" t="s">
        <v>1</v>
      </c>
      <c r="H1" s="103"/>
      <c r="I1" s="103"/>
      <c r="J1" s="103"/>
      <c r="K1" s="103" t="s">
        <v>2</v>
      </c>
      <c r="L1" s="103"/>
      <c r="M1" s="103"/>
      <c r="N1" s="103"/>
    </row>
    <row r="2" spans="1:14" x14ac:dyDescent="0.3">
      <c r="A2" s="2" t="s">
        <v>3</v>
      </c>
      <c r="B2" s="2" t="s">
        <v>4</v>
      </c>
      <c r="C2" s="3" t="s">
        <v>5</v>
      </c>
      <c r="D2" s="3" t="s">
        <v>6</v>
      </c>
      <c r="E2" s="4" t="s">
        <v>7</v>
      </c>
      <c r="F2" s="5" t="s">
        <v>8</v>
      </c>
      <c r="G2" s="3" t="s">
        <v>5</v>
      </c>
      <c r="H2" s="3" t="s">
        <v>6</v>
      </c>
      <c r="I2" s="4" t="s">
        <v>7</v>
      </c>
      <c r="J2" s="16" t="s">
        <v>8</v>
      </c>
      <c r="K2" s="3" t="s">
        <v>5</v>
      </c>
      <c r="L2" s="3" t="s">
        <v>6</v>
      </c>
      <c r="M2" s="4" t="s">
        <v>7</v>
      </c>
      <c r="N2" s="16" t="s">
        <v>8</v>
      </c>
    </row>
    <row r="3" spans="1:14" x14ac:dyDescent="0.3">
      <c r="A3" s="6" t="s">
        <v>9</v>
      </c>
      <c r="B3" s="7"/>
      <c r="C3" s="8">
        <f>SUBTOTAL(9,C4:C464)</f>
        <v>44424</v>
      </c>
      <c r="D3" s="8">
        <f>SUBTOTAL(9,D4:D464)</f>
        <v>8100</v>
      </c>
      <c r="E3" s="8">
        <f>SUBTOTAL(9,E4:E464)</f>
        <v>119523</v>
      </c>
      <c r="F3" s="9">
        <f>(C3+D3)/E3</f>
        <v>0.4394468010341106</v>
      </c>
      <c r="G3" s="8">
        <f>SUBTOTAL(9,G4:G464)</f>
        <v>45510</v>
      </c>
      <c r="H3" s="8">
        <f>SUBTOTAL(9,H4:H464)</f>
        <v>7862</v>
      </c>
      <c r="I3" s="8">
        <f>SUBTOTAL(9,I4:I464)</f>
        <v>116121</v>
      </c>
      <c r="J3" s="9">
        <f t="shared" ref="J3:J66" si="0">(G3+H3)/I3</f>
        <v>0.45962401288311333</v>
      </c>
      <c r="K3" s="8">
        <f>SUBTOTAL(9,K4:K464)</f>
        <v>48591</v>
      </c>
      <c r="L3" s="8">
        <f>SUBTOTAL(9,L4:L464)</f>
        <v>8468</v>
      </c>
      <c r="M3" s="8">
        <f>SUBTOTAL(9,M4:M464)</f>
        <v>120719</v>
      </c>
      <c r="N3" s="9">
        <f t="shared" ref="N3:N66" si="1">(K3+L3)/M3</f>
        <v>0.47265964761139506</v>
      </c>
    </row>
    <row r="4" spans="1:14" outlineLevel="1" x14ac:dyDescent="0.3">
      <c r="A4" s="11" t="s">
        <v>10</v>
      </c>
      <c r="B4" s="12"/>
      <c r="C4" s="13">
        <f>SUBTOTAL(9,C5:C11)</f>
        <v>258</v>
      </c>
      <c r="D4" s="13">
        <f>SUBTOTAL(9,D5:D11)</f>
        <v>34</v>
      </c>
      <c r="E4" s="13">
        <f>SUBTOTAL(9,E5:E11)</f>
        <v>343</v>
      </c>
      <c r="F4" s="10">
        <f t="shared" ref="F4:F67" si="2">(C4+D4)/E4</f>
        <v>0.85131195335276966</v>
      </c>
      <c r="G4" s="13">
        <f>SUBTOTAL(9,G5:G11)</f>
        <v>260</v>
      </c>
      <c r="H4" s="13">
        <f>SUBTOTAL(9,H5:H11)</f>
        <v>26</v>
      </c>
      <c r="I4" s="13">
        <f>SUBTOTAL(9,I5:I11)</f>
        <v>322</v>
      </c>
      <c r="J4" s="10">
        <f t="shared" si="0"/>
        <v>0.88819875776397517</v>
      </c>
      <c r="K4" s="13">
        <f>SUBTOTAL(9,K5:K11)</f>
        <v>274</v>
      </c>
      <c r="L4" s="13">
        <f>SUBTOTAL(9,L5:L11)</f>
        <v>27</v>
      </c>
      <c r="M4" s="13">
        <f>SUBTOTAL(9,M5:M11)</f>
        <v>326</v>
      </c>
      <c r="N4" s="10">
        <f t="shared" si="1"/>
        <v>0.92331288343558282</v>
      </c>
    </row>
    <row r="5" spans="1:14" outlineLevel="2" x14ac:dyDescent="0.3">
      <c r="A5" s="1" t="s">
        <v>11</v>
      </c>
      <c r="B5" s="1" t="s">
        <v>12</v>
      </c>
      <c r="C5" s="14">
        <v>9</v>
      </c>
      <c r="D5" s="14">
        <v>1</v>
      </c>
      <c r="E5" s="14">
        <v>10</v>
      </c>
      <c r="F5" s="15">
        <f t="shared" si="2"/>
        <v>1</v>
      </c>
      <c r="G5" s="14">
        <v>9</v>
      </c>
      <c r="H5" s="14">
        <v>1</v>
      </c>
      <c r="I5" s="14">
        <v>10</v>
      </c>
      <c r="J5" s="18">
        <f t="shared" si="0"/>
        <v>1</v>
      </c>
      <c r="K5" s="14">
        <v>9</v>
      </c>
      <c r="L5" s="14">
        <v>1</v>
      </c>
      <c r="M5" s="14">
        <v>10</v>
      </c>
      <c r="N5" s="18">
        <f t="shared" si="1"/>
        <v>1</v>
      </c>
    </row>
    <row r="6" spans="1:14" outlineLevel="2" x14ac:dyDescent="0.3">
      <c r="A6" s="1" t="s">
        <v>11</v>
      </c>
      <c r="B6" s="1" t="s">
        <v>13</v>
      </c>
      <c r="C6" s="14">
        <v>20</v>
      </c>
      <c r="D6" s="14">
        <v>3</v>
      </c>
      <c r="E6" s="14">
        <v>25</v>
      </c>
      <c r="F6" s="15">
        <f t="shared" si="2"/>
        <v>0.92</v>
      </c>
      <c r="G6" s="14">
        <v>16</v>
      </c>
      <c r="H6" s="14">
        <v>3</v>
      </c>
      <c r="I6" s="14">
        <v>20</v>
      </c>
      <c r="J6" s="18">
        <f t="shared" si="0"/>
        <v>0.95</v>
      </c>
      <c r="K6" s="14">
        <v>20</v>
      </c>
      <c r="L6" s="14">
        <v>3</v>
      </c>
      <c r="M6" s="14">
        <v>25</v>
      </c>
      <c r="N6" s="18">
        <f t="shared" si="1"/>
        <v>0.92</v>
      </c>
    </row>
    <row r="7" spans="1:14" outlineLevel="2" x14ac:dyDescent="0.3">
      <c r="A7" s="1" t="s">
        <v>11</v>
      </c>
      <c r="B7" s="1" t="s">
        <v>14</v>
      </c>
      <c r="C7" s="14">
        <v>33</v>
      </c>
      <c r="D7" s="14">
        <v>0</v>
      </c>
      <c r="E7" s="14">
        <v>33</v>
      </c>
      <c r="F7" s="15">
        <f t="shared" si="2"/>
        <v>1</v>
      </c>
      <c r="G7" s="14">
        <v>35</v>
      </c>
      <c r="H7" s="14">
        <v>0</v>
      </c>
      <c r="I7" s="14">
        <v>35</v>
      </c>
      <c r="J7" s="18">
        <f t="shared" si="0"/>
        <v>1</v>
      </c>
      <c r="K7" s="14">
        <v>35</v>
      </c>
      <c r="L7" s="14">
        <v>0</v>
      </c>
      <c r="M7" s="14">
        <v>35</v>
      </c>
      <c r="N7" s="18">
        <f t="shared" si="1"/>
        <v>1</v>
      </c>
    </row>
    <row r="8" spans="1:14" outlineLevel="2" x14ac:dyDescent="0.3">
      <c r="A8" s="1" t="s">
        <v>11</v>
      </c>
      <c r="B8" s="1" t="s">
        <v>15</v>
      </c>
      <c r="C8" s="14">
        <v>12</v>
      </c>
      <c r="D8" s="14">
        <v>1</v>
      </c>
      <c r="E8" s="14">
        <v>14</v>
      </c>
      <c r="F8" s="15">
        <f t="shared" si="2"/>
        <v>0.9285714285714286</v>
      </c>
      <c r="G8" s="14">
        <v>12</v>
      </c>
      <c r="H8" s="14">
        <v>1</v>
      </c>
      <c r="I8" s="14">
        <v>14</v>
      </c>
      <c r="J8" s="18">
        <f t="shared" si="0"/>
        <v>0.9285714285714286</v>
      </c>
      <c r="K8" s="14">
        <v>16</v>
      </c>
      <c r="L8" s="14">
        <v>1</v>
      </c>
      <c r="M8" s="14">
        <v>18</v>
      </c>
      <c r="N8" s="18">
        <f t="shared" si="1"/>
        <v>0.94444444444444442</v>
      </c>
    </row>
    <row r="9" spans="1:14" outlineLevel="2" x14ac:dyDescent="0.3">
      <c r="A9" s="1" t="s">
        <v>11</v>
      </c>
      <c r="B9" s="1" t="s">
        <v>16</v>
      </c>
      <c r="C9" s="14">
        <v>38</v>
      </c>
      <c r="D9" s="14">
        <v>0</v>
      </c>
      <c r="E9" s="14">
        <v>38</v>
      </c>
      <c r="F9" s="15">
        <f t="shared" si="2"/>
        <v>1</v>
      </c>
      <c r="G9" s="14">
        <v>33</v>
      </c>
      <c r="H9" s="14">
        <v>0</v>
      </c>
      <c r="I9" s="14">
        <v>33</v>
      </c>
      <c r="J9" s="18">
        <f t="shared" si="0"/>
        <v>1</v>
      </c>
      <c r="K9" s="14">
        <v>39</v>
      </c>
      <c r="L9" s="14">
        <v>0</v>
      </c>
      <c r="M9" s="14">
        <v>39</v>
      </c>
      <c r="N9" s="18">
        <f t="shared" si="1"/>
        <v>1</v>
      </c>
    </row>
    <row r="10" spans="1:14" outlineLevel="2" x14ac:dyDescent="0.3">
      <c r="A10" s="1" t="s">
        <v>11</v>
      </c>
      <c r="B10" s="1" t="s">
        <v>17</v>
      </c>
      <c r="C10" s="14">
        <v>107</v>
      </c>
      <c r="D10" s="14">
        <v>25</v>
      </c>
      <c r="E10" s="14">
        <v>178</v>
      </c>
      <c r="F10" s="15">
        <f t="shared" si="2"/>
        <v>0.7415730337078652</v>
      </c>
      <c r="G10" s="14">
        <v>114</v>
      </c>
      <c r="H10" s="14">
        <v>17</v>
      </c>
      <c r="I10" s="14">
        <v>162</v>
      </c>
      <c r="J10" s="18">
        <f t="shared" si="0"/>
        <v>0.80864197530864201</v>
      </c>
      <c r="K10" s="14">
        <v>110</v>
      </c>
      <c r="L10" s="14">
        <v>17</v>
      </c>
      <c r="M10" s="14">
        <v>147</v>
      </c>
      <c r="N10" s="18">
        <f t="shared" si="1"/>
        <v>0.86394557823129248</v>
      </c>
    </row>
    <row r="11" spans="1:14" outlineLevel="2" x14ac:dyDescent="0.3">
      <c r="A11" s="1" t="s">
        <v>11</v>
      </c>
      <c r="B11" s="1" t="s">
        <v>18</v>
      </c>
      <c r="C11" s="14">
        <v>39</v>
      </c>
      <c r="D11" s="14">
        <v>4</v>
      </c>
      <c r="E11" s="14">
        <v>45</v>
      </c>
      <c r="F11" s="15">
        <f t="shared" si="2"/>
        <v>0.9555555555555556</v>
      </c>
      <c r="G11" s="14">
        <v>41</v>
      </c>
      <c r="H11" s="14">
        <v>4</v>
      </c>
      <c r="I11" s="14">
        <v>48</v>
      </c>
      <c r="J11" s="18">
        <f t="shared" si="0"/>
        <v>0.9375</v>
      </c>
      <c r="K11" s="14">
        <v>45</v>
      </c>
      <c r="L11" s="14">
        <v>5</v>
      </c>
      <c r="M11" s="14">
        <v>52</v>
      </c>
      <c r="N11" s="18">
        <f t="shared" si="1"/>
        <v>0.96153846153846156</v>
      </c>
    </row>
    <row r="12" spans="1:14" outlineLevel="1" x14ac:dyDescent="0.3">
      <c r="A12" s="11" t="s">
        <v>19</v>
      </c>
      <c r="B12" s="12"/>
      <c r="C12" s="13">
        <f>SUBTOTAL(9,C13:C14)</f>
        <v>132</v>
      </c>
      <c r="D12" s="13">
        <f>SUBTOTAL(9,D13:D14)</f>
        <v>14</v>
      </c>
      <c r="E12" s="13">
        <f>SUBTOTAL(9,E13:E14)</f>
        <v>198</v>
      </c>
      <c r="F12" s="10">
        <f t="shared" si="2"/>
        <v>0.73737373737373735</v>
      </c>
      <c r="G12" s="13">
        <f>SUBTOTAL(9,G13:G14)</f>
        <v>118</v>
      </c>
      <c r="H12" s="13">
        <f>SUBTOTAL(9,H13:H14)</f>
        <v>28</v>
      </c>
      <c r="I12" s="13">
        <f>SUBTOTAL(9,I13:I14)</f>
        <v>199</v>
      </c>
      <c r="J12" s="10">
        <f t="shared" si="0"/>
        <v>0.73366834170854267</v>
      </c>
      <c r="K12" s="13">
        <f>SUBTOTAL(9,K13:K14)</f>
        <v>118</v>
      </c>
      <c r="L12" s="13">
        <f>SUBTOTAL(9,L13:L14)</f>
        <v>9</v>
      </c>
      <c r="M12" s="13">
        <f>SUBTOTAL(9,M13:M14)</f>
        <v>184</v>
      </c>
      <c r="N12" s="10">
        <f t="shared" si="1"/>
        <v>0.69021739130434778</v>
      </c>
    </row>
    <row r="13" spans="1:14" outlineLevel="2" x14ac:dyDescent="0.3">
      <c r="A13" s="1" t="s">
        <v>20</v>
      </c>
      <c r="B13" s="1" t="s">
        <v>21</v>
      </c>
      <c r="C13" s="14">
        <v>67</v>
      </c>
      <c r="D13" s="14">
        <v>3</v>
      </c>
      <c r="E13" s="14">
        <v>96</v>
      </c>
      <c r="F13" s="15">
        <f t="shared" si="2"/>
        <v>0.72916666666666663</v>
      </c>
      <c r="G13" s="14">
        <v>68</v>
      </c>
      <c r="H13" s="14">
        <v>9</v>
      </c>
      <c r="I13" s="14">
        <v>97</v>
      </c>
      <c r="J13" s="18">
        <f t="shared" si="0"/>
        <v>0.79381443298969068</v>
      </c>
      <c r="K13" s="14">
        <v>66</v>
      </c>
      <c r="L13" s="14">
        <v>1</v>
      </c>
      <c r="M13" s="14">
        <v>88</v>
      </c>
      <c r="N13" s="18">
        <f t="shared" si="1"/>
        <v>0.76136363636363635</v>
      </c>
    </row>
    <row r="14" spans="1:14" outlineLevel="2" x14ac:dyDescent="0.3">
      <c r="A14" s="1" t="s">
        <v>20</v>
      </c>
      <c r="B14" s="1" t="s">
        <v>22</v>
      </c>
      <c r="C14" s="14">
        <v>65</v>
      </c>
      <c r="D14" s="14">
        <v>11</v>
      </c>
      <c r="E14" s="14">
        <v>102</v>
      </c>
      <c r="F14" s="15">
        <f t="shared" si="2"/>
        <v>0.74509803921568629</v>
      </c>
      <c r="G14" s="14">
        <v>50</v>
      </c>
      <c r="H14" s="14">
        <v>19</v>
      </c>
      <c r="I14" s="14">
        <v>102</v>
      </c>
      <c r="J14" s="18">
        <f t="shared" si="0"/>
        <v>0.67647058823529416</v>
      </c>
      <c r="K14" s="14">
        <v>52</v>
      </c>
      <c r="L14" s="14">
        <v>8</v>
      </c>
      <c r="M14" s="14">
        <v>96</v>
      </c>
      <c r="N14" s="18">
        <f t="shared" si="1"/>
        <v>0.625</v>
      </c>
    </row>
    <row r="15" spans="1:14" outlineLevel="1" x14ac:dyDescent="0.3">
      <c r="A15" s="11" t="s">
        <v>23</v>
      </c>
      <c r="B15" s="12"/>
      <c r="C15" s="13">
        <f>SUBTOTAL(9,C16:C100)</f>
        <v>16605</v>
      </c>
      <c r="D15" s="13">
        <f>SUBTOTAL(9,D16:D100)</f>
        <v>3142</v>
      </c>
      <c r="E15" s="13">
        <f>SUBTOTAL(9,E16:E100)</f>
        <v>49501</v>
      </c>
      <c r="F15" s="10">
        <f t="shared" si="2"/>
        <v>0.39892123391446638</v>
      </c>
      <c r="G15" s="13">
        <f>SUBTOTAL(9,G16:G100)</f>
        <v>16947</v>
      </c>
      <c r="H15" s="13">
        <f>SUBTOTAL(9,H16:H100)</f>
        <v>3122</v>
      </c>
      <c r="I15" s="13">
        <f>SUBTOTAL(9,I16:I100)</f>
        <v>46281</v>
      </c>
      <c r="J15" s="10">
        <f t="shared" si="0"/>
        <v>0.43363367256541563</v>
      </c>
      <c r="K15" s="13">
        <f>SUBTOTAL(9,K16:K100)</f>
        <v>19711</v>
      </c>
      <c r="L15" s="13">
        <f>SUBTOTAL(9,L16:L100)</f>
        <v>3686</v>
      </c>
      <c r="M15" s="13">
        <f>SUBTOTAL(9,M16:M100)</f>
        <v>50656</v>
      </c>
      <c r="N15" s="10">
        <f t="shared" si="1"/>
        <v>0.46188013265950728</v>
      </c>
    </row>
    <row r="16" spans="1:14" outlineLevel="2" x14ac:dyDescent="0.3">
      <c r="A16" s="1" t="s">
        <v>24</v>
      </c>
      <c r="B16" s="1" t="s">
        <v>25</v>
      </c>
      <c r="C16" s="14">
        <v>171</v>
      </c>
      <c r="D16" s="14">
        <v>27</v>
      </c>
      <c r="E16" s="14">
        <v>396</v>
      </c>
      <c r="F16" s="15">
        <f t="shared" si="2"/>
        <v>0.5</v>
      </c>
      <c r="G16" s="14">
        <v>194</v>
      </c>
      <c r="H16" s="14">
        <v>32</v>
      </c>
      <c r="I16" s="14">
        <v>398</v>
      </c>
      <c r="J16" s="18">
        <f t="shared" si="0"/>
        <v>0.56783919597989951</v>
      </c>
      <c r="K16" s="14">
        <v>207</v>
      </c>
      <c r="L16" s="14">
        <v>29</v>
      </c>
      <c r="M16" s="14">
        <v>399</v>
      </c>
      <c r="N16" s="18">
        <f t="shared" si="1"/>
        <v>0.5914786967418546</v>
      </c>
    </row>
    <row r="17" spans="1:14" outlineLevel="2" x14ac:dyDescent="0.3">
      <c r="A17" s="1" t="s">
        <v>24</v>
      </c>
      <c r="B17" s="1" t="s">
        <v>26</v>
      </c>
      <c r="C17" s="14">
        <v>232</v>
      </c>
      <c r="D17" s="14">
        <v>23</v>
      </c>
      <c r="E17" s="14">
        <v>329</v>
      </c>
      <c r="F17" s="15">
        <f t="shared" si="2"/>
        <v>0.77507598784194531</v>
      </c>
      <c r="G17" s="14">
        <v>252</v>
      </c>
      <c r="H17" s="14">
        <v>28</v>
      </c>
      <c r="I17" s="14">
        <v>327</v>
      </c>
      <c r="J17" s="18">
        <f t="shared" si="0"/>
        <v>0.85626911314984711</v>
      </c>
      <c r="K17" s="14">
        <v>274</v>
      </c>
      <c r="L17" s="14">
        <v>27</v>
      </c>
      <c r="M17" s="14">
        <v>338</v>
      </c>
      <c r="N17" s="18">
        <f t="shared" si="1"/>
        <v>0.89053254437869822</v>
      </c>
    </row>
    <row r="18" spans="1:14" outlineLevel="2" x14ac:dyDescent="0.3">
      <c r="A18" s="1" t="s">
        <v>24</v>
      </c>
      <c r="B18" s="1" t="s">
        <v>27</v>
      </c>
      <c r="C18" s="14">
        <v>141</v>
      </c>
      <c r="D18" s="14">
        <v>24</v>
      </c>
      <c r="E18" s="14">
        <v>224</v>
      </c>
      <c r="F18" s="15">
        <f t="shared" si="2"/>
        <v>0.7366071428571429</v>
      </c>
      <c r="G18" s="14">
        <v>153</v>
      </c>
      <c r="H18" s="14">
        <v>26</v>
      </c>
      <c r="I18" s="14">
        <v>242</v>
      </c>
      <c r="J18" s="18">
        <f t="shared" si="0"/>
        <v>0.73966942148760328</v>
      </c>
      <c r="K18" s="14">
        <v>197</v>
      </c>
      <c r="L18" s="14">
        <v>33</v>
      </c>
      <c r="M18" s="14">
        <v>312</v>
      </c>
      <c r="N18" s="18">
        <f t="shared" si="1"/>
        <v>0.73717948717948723</v>
      </c>
    </row>
    <row r="19" spans="1:14" outlineLevel="2" x14ac:dyDescent="0.3">
      <c r="A19" s="1" t="s">
        <v>24</v>
      </c>
      <c r="B19" s="1" t="s">
        <v>28</v>
      </c>
      <c r="C19" s="14">
        <v>25</v>
      </c>
      <c r="D19" s="14">
        <v>24</v>
      </c>
      <c r="E19" s="14">
        <v>590</v>
      </c>
      <c r="F19" s="15">
        <f t="shared" si="2"/>
        <v>8.3050847457627114E-2</v>
      </c>
      <c r="G19" s="14">
        <v>31</v>
      </c>
      <c r="H19" s="14">
        <v>21</v>
      </c>
      <c r="I19" s="14">
        <v>573</v>
      </c>
      <c r="J19" s="18">
        <f t="shared" si="0"/>
        <v>9.0750436300174514E-2</v>
      </c>
      <c r="K19" s="14">
        <v>41</v>
      </c>
      <c r="L19" s="14">
        <v>28</v>
      </c>
      <c r="M19" s="14">
        <v>594</v>
      </c>
      <c r="N19" s="18">
        <f t="shared" si="1"/>
        <v>0.11616161616161616</v>
      </c>
    </row>
    <row r="20" spans="1:14" outlineLevel="2" x14ac:dyDescent="0.3">
      <c r="A20" s="1" t="s">
        <v>24</v>
      </c>
      <c r="B20" s="1" t="s">
        <v>29</v>
      </c>
      <c r="C20" s="14"/>
      <c r="D20" s="14"/>
      <c r="E20" s="14"/>
      <c r="F20" s="15"/>
      <c r="G20" s="14"/>
      <c r="H20" s="14"/>
      <c r="I20" s="14"/>
      <c r="J20" s="18"/>
      <c r="K20" s="14">
        <v>36</v>
      </c>
      <c r="L20" s="14">
        <v>6</v>
      </c>
      <c r="M20" s="14">
        <v>383</v>
      </c>
      <c r="N20" s="18">
        <f t="shared" si="1"/>
        <v>0.10966057441253264</v>
      </c>
    </row>
    <row r="21" spans="1:14" outlineLevel="2" x14ac:dyDescent="0.3">
      <c r="A21" s="1" t="s">
        <v>24</v>
      </c>
      <c r="B21" s="1" t="s">
        <v>30</v>
      </c>
      <c r="C21" s="14">
        <v>83</v>
      </c>
      <c r="D21" s="14">
        <v>95</v>
      </c>
      <c r="E21" s="14">
        <v>411</v>
      </c>
      <c r="F21" s="15">
        <f t="shared" si="2"/>
        <v>0.43309002433090027</v>
      </c>
      <c r="G21" s="14">
        <v>103</v>
      </c>
      <c r="H21" s="14">
        <v>71</v>
      </c>
      <c r="I21" s="14">
        <v>387</v>
      </c>
      <c r="J21" s="18">
        <f t="shared" si="0"/>
        <v>0.44961240310077522</v>
      </c>
      <c r="K21" s="14">
        <v>98</v>
      </c>
      <c r="L21" s="14">
        <v>88</v>
      </c>
      <c r="M21" s="14">
        <v>384</v>
      </c>
      <c r="N21" s="18">
        <f t="shared" si="1"/>
        <v>0.484375</v>
      </c>
    </row>
    <row r="22" spans="1:14" outlineLevel="2" x14ac:dyDescent="0.3">
      <c r="A22" s="1" t="s">
        <v>24</v>
      </c>
      <c r="B22" s="1" t="s">
        <v>31</v>
      </c>
      <c r="C22" s="14">
        <v>667</v>
      </c>
      <c r="D22" s="14">
        <v>106</v>
      </c>
      <c r="E22" s="14">
        <v>1681</v>
      </c>
      <c r="F22" s="15">
        <f t="shared" si="2"/>
        <v>0.45984533016061868</v>
      </c>
      <c r="G22" s="14">
        <v>723</v>
      </c>
      <c r="H22" s="14">
        <v>110</v>
      </c>
      <c r="I22" s="14">
        <v>1629</v>
      </c>
      <c r="J22" s="18">
        <f t="shared" si="0"/>
        <v>0.51135666052793127</v>
      </c>
      <c r="K22" s="14">
        <v>876</v>
      </c>
      <c r="L22" s="14">
        <v>141</v>
      </c>
      <c r="M22" s="14">
        <v>1679</v>
      </c>
      <c r="N22" s="18">
        <f t="shared" si="1"/>
        <v>0.60571768910065515</v>
      </c>
    </row>
    <row r="23" spans="1:14" outlineLevel="2" x14ac:dyDescent="0.3">
      <c r="A23" s="1" t="s">
        <v>24</v>
      </c>
      <c r="B23" s="1" t="s">
        <v>32</v>
      </c>
      <c r="C23" s="14">
        <v>214</v>
      </c>
      <c r="D23" s="14">
        <v>41</v>
      </c>
      <c r="E23" s="14">
        <v>440</v>
      </c>
      <c r="F23" s="15">
        <f t="shared" si="2"/>
        <v>0.57954545454545459</v>
      </c>
      <c r="G23" s="14">
        <v>209</v>
      </c>
      <c r="H23" s="14">
        <v>34</v>
      </c>
      <c r="I23" s="14">
        <v>385</v>
      </c>
      <c r="J23" s="18">
        <f t="shared" si="0"/>
        <v>0.63116883116883116</v>
      </c>
      <c r="K23" s="14">
        <v>242</v>
      </c>
      <c r="L23" s="14">
        <v>37</v>
      </c>
      <c r="M23" s="14">
        <v>422</v>
      </c>
      <c r="N23" s="18">
        <f t="shared" si="1"/>
        <v>0.66113744075829384</v>
      </c>
    </row>
    <row r="24" spans="1:14" outlineLevel="2" x14ac:dyDescent="0.3">
      <c r="A24" s="1" t="s">
        <v>24</v>
      </c>
      <c r="B24" s="1" t="s">
        <v>33</v>
      </c>
      <c r="C24" s="14">
        <v>81</v>
      </c>
      <c r="D24" s="14">
        <v>22</v>
      </c>
      <c r="E24" s="14">
        <v>562</v>
      </c>
      <c r="F24" s="15">
        <f t="shared" si="2"/>
        <v>0.18327402135231316</v>
      </c>
      <c r="G24" s="14">
        <v>91</v>
      </c>
      <c r="H24" s="14">
        <v>21</v>
      </c>
      <c r="I24" s="14">
        <v>503</v>
      </c>
      <c r="J24" s="18">
        <f t="shared" si="0"/>
        <v>0.22266401590457258</v>
      </c>
      <c r="K24" s="14">
        <v>98</v>
      </c>
      <c r="L24" s="14">
        <v>32</v>
      </c>
      <c r="M24" s="14">
        <v>500</v>
      </c>
      <c r="N24" s="18">
        <f t="shared" si="1"/>
        <v>0.26</v>
      </c>
    </row>
    <row r="25" spans="1:14" outlineLevel="2" x14ac:dyDescent="0.3">
      <c r="A25" s="1" t="s">
        <v>24</v>
      </c>
      <c r="B25" s="1" t="s">
        <v>34</v>
      </c>
      <c r="C25" s="14">
        <v>25</v>
      </c>
      <c r="D25" s="14">
        <v>5</v>
      </c>
      <c r="E25" s="14">
        <v>431</v>
      </c>
      <c r="F25" s="15">
        <f t="shared" si="2"/>
        <v>6.9605568445475635E-2</v>
      </c>
      <c r="G25" s="14">
        <v>24</v>
      </c>
      <c r="H25" s="14">
        <v>2</v>
      </c>
      <c r="I25" s="14">
        <v>419</v>
      </c>
      <c r="J25" s="18">
        <f t="shared" si="0"/>
        <v>6.205250596658711E-2</v>
      </c>
      <c r="K25" s="14">
        <v>41</v>
      </c>
      <c r="L25" s="14">
        <v>6</v>
      </c>
      <c r="M25" s="14">
        <v>415</v>
      </c>
      <c r="N25" s="18">
        <f t="shared" si="1"/>
        <v>0.11325301204819277</v>
      </c>
    </row>
    <row r="26" spans="1:14" outlineLevel="2" x14ac:dyDescent="0.3">
      <c r="A26" s="1" t="s">
        <v>24</v>
      </c>
      <c r="B26" s="1" t="s">
        <v>35</v>
      </c>
      <c r="C26" s="14">
        <v>132</v>
      </c>
      <c r="D26" s="14">
        <v>7</v>
      </c>
      <c r="E26" s="14">
        <v>311</v>
      </c>
      <c r="F26" s="15">
        <f t="shared" si="2"/>
        <v>0.44694533762057875</v>
      </c>
      <c r="G26" s="14">
        <v>149</v>
      </c>
      <c r="H26" s="14">
        <v>15</v>
      </c>
      <c r="I26" s="14">
        <v>279</v>
      </c>
      <c r="J26" s="18">
        <f t="shared" si="0"/>
        <v>0.58781362007168458</v>
      </c>
      <c r="K26" s="14">
        <v>173</v>
      </c>
      <c r="L26" s="14">
        <v>14</v>
      </c>
      <c r="M26" s="14">
        <v>321</v>
      </c>
      <c r="N26" s="18">
        <f t="shared" si="1"/>
        <v>0.58255451713395634</v>
      </c>
    </row>
    <row r="27" spans="1:14" outlineLevel="2" x14ac:dyDescent="0.3">
      <c r="A27" s="1" t="s">
        <v>24</v>
      </c>
      <c r="B27" s="1" t="s">
        <v>36</v>
      </c>
      <c r="C27" s="14">
        <v>40</v>
      </c>
      <c r="D27" s="14">
        <v>9</v>
      </c>
      <c r="E27" s="14">
        <v>362</v>
      </c>
      <c r="F27" s="15">
        <f t="shared" si="2"/>
        <v>0.13535911602209943</v>
      </c>
      <c r="G27" s="14">
        <v>38</v>
      </c>
      <c r="H27" s="14">
        <v>17</v>
      </c>
      <c r="I27" s="14">
        <v>341</v>
      </c>
      <c r="J27" s="18">
        <f t="shared" si="0"/>
        <v>0.16129032258064516</v>
      </c>
      <c r="K27" s="14">
        <v>61</v>
      </c>
      <c r="L27" s="14">
        <v>13</v>
      </c>
      <c r="M27" s="14">
        <v>363</v>
      </c>
      <c r="N27" s="18">
        <f t="shared" si="1"/>
        <v>0.20385674931129477</v>
      </c>
    </row>
    <row r="28" spans="1:14" outlineLevel="2" x14ac:dyDescent="0.3">
      <c r="A28" s="1" t="s">
        <v>24</v>
      </c>
      <c r="B28" s="1" t="s">
        <v>37</v>
      </c>
      <c r="C28" s="14">
        <v>88</v>
      </c>
      <c r="D28" s="14">
        <v>27</v>
      </c>
      <c r="E28" s="14">
        <v>550</v>
      </c>
      <c r="F28" s="15">
        <f t="shared" si="2"/>
        <v>0.20909090909090908</v>
      </c>
      <c r="G28" s="14">
        <v>104</v>
      </c>
      <c r="H28" s="14">
        <v>23</v>
      </c>
      <c r="I28" s="14">
        <v>482</v>
      </c>
      <c r="J28" s="18">
        <f t="shared" si="0"/>
        <v>0.26348547717842324</v>
      </c>
      <c r="K28" s="14">
        <v>140</v>
      </c>
      <c r="L28" s="14">
        <v>27</v>
      </c>
      <c r="M28" s="14">
        <v>583</v>
      </c>
      <c r="N28" s="18">
        <f t="shared" si="1"/>
        <v>0.28644939965694682</v>
      </c>
    </row>
    <row r="29" spans="1:14" outlineLevel="2" x14ac:dyDescent="0.3">
      <c r="A29" s="1" t="s">
        <v>24</v>
      </c>
      <c r="B29" s="1" t="s">
        <v>38</v>
      </c>
      <c r="C29" s="14">
        <v>150</v>
      </c>
      <c r="D29" s="14">
        <v>26</v>
      </c>
      <c r="E29" s="14">
        <v>413</v>
      </c>
      <c r="F29" s="15">
        <f t="shared" si="2"/>
        <v>0.42615012106537531</v>
      </c>
      <c r="G29" s="14">
        <v>172</v>
      </c>
      <c r="H29" s="14">
        <v>21</v>
      </c>
      <c r="I29" s="14">
        <v>395</v>
      </c>
      <c r="J29" s="18">
        <f t="shared" si="0"/>
        <v>0.48860759493670886</v>
      </c>
      <c r="K29" s="14">
        <v>179</v>
      </c>
      <c r="L29" s="14">
        <v>27</v>
      </c>
      <c r="M29" s="14">
        <v>404</v>
      </c>
      <c r="N29" s="18">
        <f t="shared" si="1"/>
        <v>0.50990099009900991</v>
      </c>
    </row>
    <row r="30" spans="1:14" outlineLevel="2" x14ac:dyDescent="0.3">
      <c r="A30" s="1" t="s">
        <v>24</v>
      </c>
      <c r="B30" s="1" t="s">
        <v>39</v>
      </c>
      <c r="C30" s="14">
        <v>240</v>
      </c>
      <c r="D30" s="14">
        <v>46</v>
      </c>
      <c r="E30" s="14">
        <v>616</v>
      </c>
      <c r="F30" s="15">
        <f t="shared" si="2"/>
        <v>0.4642857142857143</v>
      </c>
      <c r="G30" s="14">
        <v>235</v>
      </c>
      <c r="H30" s="14">
        <v>40</v>
      </c>
      <c r="I30" s="14">
        <v>546</v>
      </c>
      <c r="J30" s="18">
        <f t="shared" si="0"/>
        <v>0.50366300366300365</v>
      </c>
      <c r="K30" s="14">
        <v>245</v>
      </c>
      <c r="L30" s="14">
        <v>50</v>
      </c>
      <c r="M30" s="14">
        <v>526</v>
      </c>
      <c r="N30" s="18">
        <f t="shared" si="1"/>
        <v>0.56083650190114065</v>
      </c>
    </row>
    <row r="31" spans="1:14" outlineLevel="2" x14ac:dyDescent="0.3">
      <c r="A31" s="1" t="s">
        <v>24</v>
      </c>
      <c r="B31" s="1" t="s">
        <v>40</v>
      </c>
      <c r="C31" s="14">
        <v>121</v>
      </c>
      <c r="D31" s="14">
        <v>38</v>
      </c>
      <c r="E31" s="14">
        <v>231</v>
      </c>
      <c r="F31" s="15">
        <f t="shared" si="2"/>
        <v>0.68831168831168832</v>
      </c>
      <c r="G31" s="14">
        <v>134</v>
      </c>
      <c r="H31" s="14">
        <v>24</v>
      </c>
      <c r="I31" s="14">
        <v>235</v>
      </c>
      <c r="J31" s="18">
        <f t="shared" si="0"/>
        <v>0.67234042553191486</v>
      </c>
      <c r="K31" s="14">
        <v>160</v>
      </c>
      <c r="L31" s="14">
        <v>31</v>
      </c>
      <c r="M31" s="14">
        <v>268</v>
      </c>
      <c r="N31" s="18">
        <f t="shared" si="1"/>
        <v>0.71268656716417911</v>
      </c>
    </row>
    <row r="32" spans="1:14" outlineLevel="2" x14ac:dyDescent="0.3">
      <c r="A32" s="1" t="s">
        <v>24</v>
      </c>
      <c r="B32" s="1" t="s">
        <v>41</v>
      </c>
      <c r="C32" s="14">
        <v>320</v>
      </c>
      <c r="D32" s="14">
        <v>61</v>
      </c>
      <c r="E32" s="14">
        <v>547</v>
      </c>
      <c r="F32" s="15">
        <f t="shared" si="2"/>
        <v>0.69652650822669104</v>
      </c>
      <c r="G32" s="14">
        <v>293</v>
      </c>
      <c r="H32" s="14">
        <v>49</v>
      </c>
      <c r="I32" s="14">
        <v>491</v>
      </c>
      <c r="J32" s="18">
        <f t="shared" si="0"/>
        <v>0.69653767820773926</v>
      </c>
      <c r="K32" s="14">
        <v>322</v>
      </c>
      <c r="L32" s="14">
        <v>50</v>
      </c>
      <c r="M32" s="14">
        <v>491</v>
      </c>
      <c r="N32" s="18">
        <f t="shared" si="1"/>
        <v>0.75763747454175157</v>
      </c>
    </row>
    <row r="33" spans="1:14" outlineLevel="2" x14ac:dyDescent="0.3">
      <c r="A33" s="1" t="s">
        <v>24</v>
      </c>
      <c r="B33" s="1" t="s">
        <v>42</v>
      </c>
      <c r="C33" s="14">
        <v>8</v>
      </c>
      <c r="D33" s="14">
        <v>2</v>
      </c>
      <c r="E33" s="14">
        <v>273</v>
      </c>
      <c r="F33" s="15">
        <f t="shared" si="2"/>
        <v>3.6630036630036632E-2</v>
      </c>
      <c r="G33" s="14">
        <v>12</v>
      </c>
      <c r="H33" s="14">
        <v>3</v>
      </c>
      <c r="I33" s="14">
        <v>257</v>
      </c>
      <c r="J33" s="18">
        <f t="shared" si="0"/>
        <v>5.8365758754863814E-2</v>
      </c>
      <c r="K33" s="14">
        <v>27</v>
      </c>
      <c r="L33" s="14">
        <v>4</v>
      </c>
      <c r="M33" s="14">
        <v>274</v>
      </c>
      <c r="N33" s="18">
        <f t="shared" si="1"/>
        <v>0.11313868613138686</v>
      </c>
    </row>
    <row r="34" spans="1:14" outlineLevel="2" x14ac:dyDescent="0.3">
      <c r="A34" s="1" t="s">
        <v>24</v>
      </c>
      <c r="B34" s="1" t="s">
        <v>43</v>
      </c>
      <c r="C34" s="14">
        <v>78</v>
      </c>
      <c r="D34" s="14">
        <v>15</v>
      </c>
      <c r="E34" s="14">
        <v>461</v>
      </c>
      <c r="F34" s="15">
        <f t="shared" si="2"/>
        <v>0.2017353579175705</v>
      </c>
      <c r="G34" s="14">
        <v>89</v>
      </c>
      <c r="H34" s="14">
        <v>22</v>
      </c>
      <c r="I34" s="14">
        <v>447</v>
      </c>
      <c r="J34" s="18">
        <f t="shared" si="0"/>
        <v>0.24832214765100671</v>
      </c>
      <c r="K34" s="14">
        <v>104</v>
      </c>
      <c r="L34" s="14">
        <v>16</v>
      </c>
      <c r="M34" s="14">
        <v>491</v>
      </c>
      <c r="N34" s="18">
        <f t="shared" si="1"/>
        <v>0.24439918533604887</v>
      </c>
    </row>
    <row r="35" spans="1:14" outlineLevel="2" x14ac:dyDescent="0.3">
      <c r="A35" s="1" t="s">
        <v>24</v>
      </c>
      <c r="B35" s="1" t="s">
        <v>44</v>
      </c>
      <c r="C35" s="14">
        <v>128</v>
      </c>
      <c r="D35" s="14">
        <v>26</v>
      </c>
      <c r="E35" s="14">
        <v>1407</v>
      </c>
      <c r="F35" s="15">
        <f t="shared" si="2"/>
        <v>0.10945273631840796</v>
      </c>
      <c r="G35" s="14">
        <v>132</v>
      </c>
      <c r="H35" s="14">
        <v>22</v>
      </c>
      <c r="I35" s="14">
        <v>1141</v>
      </c>
      <c r="J35" s="18">
        <f t="shared" si="0"/>
        <v>0.13496932515337423</v>
      </c>
      <c r="K35" s="14">
        <v>196</v>
      </c>
      <c r="L35" s="14">
        <v>29</v>
      </c>
      <c r="M35" s="14">
        <v>1344</v>
      </c>
      <c r="N35" s="18">
        <f t="shared" si="1"/>
        <v>0.16741071428571427</v>
      </c>
    </row>
    <row r="36" spans="1:14" outlineLevel="2" x14ac:dyDescent="0.3">
      <c r="A36" s="1" t="s">
        <v>24</v>
      </c>
      <c r="B36" s="1" t="s">
        <v>45</v>
      </c>
      <c r="C36" s="14">
        <v>728</v>
      </c>
      <c r="D36" s="14">
        <v>127</v>
      </c>
      <c r="E36" s="14">
        <v>1133</v>
      </c>
      <c r="F36" s="15">
        <f t="shared" si="2"/>
        <v>0.75463371579876437</v>
      </c>
      <c r="G36" s="14">
        <v>813</v>
      </c>
      <c r="H36" s="14">
        <v>141</v>
      </c>
      <c r="I36" s="14">
        <v>1264</v>
      </c>
      <c r="J36" s="18">
        <f t="shared" si="0"/>
        <v>0.754746835443038</v>
      </c>
      <c r="K36" s="14">
        <v>786</v>
      </c>
      <c r="L36" s="14">
        <v>137</v>
      </c>
      <c r="M36" s="14">
        <v>1222</v>
      </c>
      <c r="N36" s="18">
        <f t="shared" si="1"/>
        <v>0.75531914893617025</v>
      </c>
    </row>
    <row r="37" spans="1:14" outlineLevel="2" x14ac:dyDescent="0.3">
      <c r="A37" s="1" t="s">
        <v>24</v>
      </c>
      <c r="B37" s="1" t="s">
        <v>46</v>
      </c>
      <c r="C37" s="14">
        <v>220</v>
      </c>
      <c r="D37" s="14">
        <v>27</v>
      </c>
      <c r="E37" s="14">
        <v>459</v>
      </c>
      <c r="F37" s="15">
        <f t="shared" si="2"/>
        <v>0.53812636165577343</v>
      </c>
      <c r="G37" s="14">
        <v>175</v>
      </c>
      <c r="H37" s="14">
        <v>25</v>
      </c>
      <c r="I37" s="14">
        <v>361</v>
      </c>
      <c r="J37" s="18">
        <f t="shared" si="0"/>
        <v>0.554016620498615</v>
      </c>
      <c r="K37" s="14">
        <v>222</v>
      </c>
      <c r="L37" s="14">
        <v>29</v>
      </c>
      <c r="M37" s="14">
        <v>423</v>
      </c>
      <c r="N37" s="18">
        <f t="shared" si="1"/>
        <v>0.59338061465721037</v>
      </c>
    </row>
    <row r="38" spans="1:14" outlineLevel="2" x14ac:dyDescent="0.3">
      <c r="A38" s="1" t="s">
        <v>24</v>
      </c>
      <c r="B38" s="1" t="s">
        <v>47</v>
      </c>
      <c r="C38" s="14">
        <v>293</v>
      </c>
      <c r="D38" s="14">
        <v>55</v>
      </c>
      <c r="E38" s="14">
        <v>513</v>
      </c>
      <c r="F38" s="15">
        <f t="shared" si="2"/>
        <v>0.67836257309941517</v>
      </c>
      <c r="G38" s="14">
        <v>317</v>
      </c>
      <c r="H38" s="14">
        <v>49</v>
      </c>
      <c r="I38" s="14">
        <v>498</v>
      </c>
      <c r="J38" s="18">
        <f t="shared" si="0"/>
        <v>0.73493975903614461</v>
      </c>
      <c r="K38" s="14">
        <v>373</v>
      </c>
      <c r="L38" s="14">
        <v>57</v>
      </c>
      <c r="M38" s="14">
        <v>531</v>
      </c>
      <c r="N38" s="18">
        <f t="shared" si="1"/>
        <v>0.80979284369114879</v>
      </c>
    </row>
    <row r="39" spans="1:14" outlineLevel="2" x14ac:dyDescent="0.3">
      <c r="A39" s="1" t="s">
        <v>24</v>
      </c>
      <c r="B39" s="1" t="s">
        <v>48</v>
      </c>
      <c r="C39" s="14">
        <v>153</v>
      </c>
      <c r="D39" s="14">
        <v>19</v>
      </c>
      <c r="E39" s="14">
        <v>484</v>
      </c>
      <c r="F39" s="15">
        <f t="shared" si="2"/>
        <v>0.35537190082644626</v>
      </c>
      <c r="G39" s="14">
        <v>134</v>
      </c>
      <c r="H39" s="14">
        <v>20</v>
      </c>
      <c r="I39" s="14">
        <v>431</v>
      </c>
      <c r="J39" s="18">
        <f t="shared" si="0"/>
        <v>0.35730858468677495</v>
      </c>
      <c r="K39" s="14">
        <v>148</v>
      </c>
      <c r="L39" s="14">
        <v>30</v>
      </c>
      <c r="M39" s="14">
        <v>448</v>
      </c>
      <c r="N39" s="18">
        <f t="shared" si="1"/>
        <v>0.39732142857142855</v>
      </c>
    </row>
    <row r="40" spans="1:14" outlineLevel="2" x14ac:dyDescent="0.3">
      <c r="A40" s="1" t="s">
        <v>24</v>
      </c>
      <c r="B40" s="1" t="s">
        <v>49</v>
      </c>
      <c r="C40" s="14">
        <v>336</v>
      </c>
      <c r="D40" s="14">
        <v>50</v>
      </c>
      <c r="E40" s="14">
        <v>1786</v>
      </c>
      <c r="F40" s="15">
        <f t="shared" si="2"/>
        <v>0.21612541993281076</v>
      </c>
      <c r="G40" s="14">
        <v>346</v>
      </c>
      <c r="H40" s="14">
        <v>74</v>
      </c>
      <c r="I40" s="14">
        <v>1696</v>
      </c>
      <c r="J40" s="18">
        <f t="shared" si="0"/>
        <v>0.24764150943396226</v>
      </c>
      <c r="K40" s="14">
        <v>408</v>
      </c>
      <c r="L40" s="14">
        <v>83</v>
      </c>
      <c r="M40" s="14">
        <v>1711</v>
      </c>
      <c r="N40" s="18">
        <f t="shared" si="1"/>
        <v>0.28696668614845122</v>
      </c>
    </row>
    <row r="41" spans="1:14" outlineLevel="2" x14ac:dyDescent="0.3">
      <c r="A41" s="1" t="s">
        <v>24</v>
      </c>
      <c r="B41" s="1" t="s">
        <v>50</v>
      </c>
      <c r="C41" s="14">
        <v>91</v>
      </c>
      <c r="D41" s="14">
        <v>25</v>
      </c>
      <c r="E41" s="14">
        <v>405</v>
      </c>
      <c r="F41" s="15">
        <f t="shared" si="2"/>
        <v>0.28641975308641976</v>
      </c>
      <c r="G41" s="14">
        <v>107</v>
      </c>
      <c r="H41" s="14">
        <v>32</v>
      </c>
      <c r="I41" s="14">
        <v>387</v>
      </c>
      <c r="J41" s="18">
        <f t="shared" si="0"/>
        <v>0.35917312661498707</v>
      </c>
      <c r="K41" s="14">
        <v>151</v>
      </c>
      <c r="L41" s="14">
        <v>26</v>
      </c>
      <c r="M41" s="14">
        <v>422</v>
      </c>
      <c r="N41" s="18">
        <f t="shared" si="1"/>
        <v>0.41943127962085308</v>
      </c>
    </row>
    <row r="42" spans="1:14" outlineLevel="2" x14ac:dyDescent="0.3">
      <c r="A42" s="1" t="s">
        <v>24</v>
      </c>
      <c r="B42" s="1" t="s">
        <v>51</v>
      </c>
      <c r="C42" s="14">
        <v>68</v>
      </c>
      <c r="D42" s="14">
        <v>48</v>
      </c>
      <c r="E42" s="14">
        <v>865</v>
      </c>
      <c r="F42" s="15">
        <f t="shared" si="2"/>
        <v>0.13410404624277455</v>
      </c>
      <c r="G42" s="14">
        <v>60</v>
      </c>
      <c r="H42" s="14">
        <v>42</v>
      </c>
      <c r="I42" s="14">
        <v>891</v>
      </c>
      <c r="J42" s="18">
        <f t="shared" si="0"/>
        <v>0.11447811447811448</v>
      </c>
      <c r="K42" s="14">
        <v>79</v>
      </c>
      <c r="L42" s="14">
        <v>54</v>
      </c>
      <c r="M42" s="14">
        <v>856</v>
      </c>
      <c r="N42" s="18">
        <f t="shared" si="1"/>
        <v>0.15537383177570094</v>
      </c>
    </row>
    <row r="43" spans="1:14" outlineLevel="2" x14ac:dyDescent="0.3">
      <c r="A43" s="1" t="s">
        <v>24</v>
      </c>
      <c r="B43" s="1" t="s">
        <v>52</v>
      </c>
      <c r="C43" s="14">
        <v>1178</v>
      </c>
      <c r="D43" s="14">
        <v>117</v>
      </c>
      <c r="E43" s="14">
        <v>2420</v>
      </c>
      <c r="F43" s="15">
        <f t="shared" si="2"/>
        <v>0.53512396694214881</v>
      </c>
      <c r="G43" s="14">
        <v>1034</v>
      </c>
      <c r="H43" s="14">
        <v>108</v>
      </c>
      <c r="I43" s="14">
        <v>2092</v>
      </c>
      <c r="J43" s="18">
        <f t="shared" si="0"/>
        <v>0.54588910133843216</v>
      </c>
      <c r="K43" s="14">
        <v>1222</v>
      </c>
      <c r="L43" s="14">
        <v>156</v>
      </c>
      <c r="M43" s="14">
        <v>2212</v>
      </c>
      <c r="N43" s="18">
        <f t="shared" si="1"/>
        <v>0.62296564195298376</v>
      </c>
    </row>
    <row r="44" spans="1:14" outlineLevel="2" x14ac:dyDescent="0.3">
      <c r="A44" s="1" t="s">
        <v>24</v>
      </c>
      <c r="B44" s="1" t="s">
        <v>53</v>
      </c>
      <c r="C44" s="14">
        <v>360</v>
      </c>
      <c r="D44" s="14">
        <v>29</v>
      </c>
      <c r="E44" s="14">
        <v>429</v>
      </c>
      <c r="F44" s="15">
        <f t="shared" si="2"/>
        <v>0.90675990675990681</v>
      </c>
      <c r="G44" s="14">
        <v>396</v>
      </c>
      <c r="H44" s="14">
        <v>32</v>
      </c>
      <c r="I44" s="14">
        <v>473</v>
      </c>
      <c r="J44" s="18">
        <f t="shared" si="0"/>
        <v>0.90486257928118397</v>
      </c>
      <c r="K44" s="14">
        <v>385</v>
      </c>
      <c r="L44" s="14">
        <v>31</v>
      </c>
      <c r="M44" s="14">
        <v>460</v>
      </c>
      <c r="N44" s="18">
        <f t="shared" si="1"/>
        <v>0.90434782608695652</v>
      </c>
    </row>
    <row r="45" spans="1:14" outlineLevel="2" x14ac:dyDescent="0.3">
      <c r="A45" s="1" t="s">
        <v>24</v>
      </c>
      <c r="B45" s="1" t="s">
        <v>54</v>
      </c>
      <c r="C45" s="14">
        <v>86</v>
      </c>
      <c r="D45" s="14">
        <v>37</v>
      </c>
      <c r="E45" s="14">
        <v>371</v>
      </c>
      <c r="F45" s="15">
        <f t="shared" si="2"/>
        <v>0.33153638814016173</v>
      </c>
      <c r="G45" s="14">
        <v>107</v>
      </c>
      <c r="H45" s="14">
        <v>26</v>
      </c>
      <c r="I45" s="14">
        <v>352</v>
      </c>
      <c r="J45" s="18">
        <f t="shared" si="0"/>
        <v>0.37784090909090912</v>
      </c>
      <c r="K45" s="14">
        <v>106</v>
      </c>
      <c r="L45" s="14">
        <v>33</v>
      </c>
      <c r="M45" s="14">
        <v>364</v>
      </c>
      <c r="N45" s="18">
        <f t="shared" si="1"/>
        <v>0.38186813186813184</v>
      </c>
    </row>
    <row r="46" spans="1:14" outlineLevel="2" x14ac:dyDescent="0.3">
      <c r="A46" s="1" t="s">
        <v>24</v>
      </c>
      <c r="B46" s="1" t="s">
        <v>55</v>
      </c>
      <c r="C46" s="14">
        <v>29</v>
      </c>
      <c r="D46" s="14">
        <v>8</v>
      </c>
      <c r="E46" s="14">
        <v>235</v>
      </c>
      <c r="F46" s="15">
        <f t="shared" si="2"/>
        <v>0.1574468085106383</v>
      </c>
      <c r="G46" s="14">
        <v>29</v>
      </c>
      <c r="H46" s="14">
        <v>2</v>
      </c>
      <c r="I46" s="14">
        <v>184</v>
      </c>
      <c r="J46" s="18">
        <f t="shared" si="0"/>
        <v>0.16847826086956522</v>
      </c>
      <c r="K46" s="14">
        <v>43</v>
      </c>
      <c r="L46" s="14">
        <v>5</v>
      </c>
      <c r="M46" s="14">
        <v>237</v>
      </c>
      <c r="N46" s="18">
        <f t="shared" si="1"/>
        <v>0.20253164556962025</v>
      </c>
    </row>
    <row r="47" spans="1:14" outlineLevel="2" x14ac:dyDescent="0.3">
      <c r="A47" s="1" t="s">
        <v>24</v>
      </c>
      <c r="B47" s="1" t="s">
        <v>56</v>
      </c>
      <c r="C47" s="14">
        <v>202</v>
      </c>
      <c r="D47" s="14">
        <v>40</v>
      </c>
      <c r="E47" s="14">
        <v>462</v>
      </c>
      <c r="F47" s="15">
        <f t="shared" si="2"/>
        <v>0.52380952380952384</v>
      </c>
      <c r="G47" s="14">
        <v>195</v>
      </c>
      <c r="H47" s="14">
        <v>36</v>
      </c>
      <c r="I47" s="14">
        <v>415</v>
      </c>
      <c r="J47" s="18">
        <f t="shared" si="0"/>
        <v>0.55662650602409636</v>
      </c>
      <c r="K47" s="14">
        <v>199</v>
      </c>
      <c r="L47" s="14">
        <v>35</v>
      </c>
      <c r="M47" s="14">
        <v>421</v>
      </c>
      <c r="N47" s="18">
        <f t="shared" si="1"/>
        <v>0.5558194774346793</v>
      </c>
    </row>
    <row r="48" spans="1:14" outlineLevel="2" x14ac:dyDescent="0.3">
      <c r="A48" s="1" t="s">
        <v>24</v>
      </c>
      <c r="B48" s="1" t="s">
        <v>57</v>
      </c>
      <c r="C48" s="14">
        <v>90</v>
      </c>
      <c r="D48" s="14">
        <v>23</v>
      </c>
      <c r="E48" s="14">
        <v>816</v>
      </c>
      <c r="F48" s="15">
        <f t="shared" si="2"/>
        <v>0.13848039215686275</v>
      </c>
      <c r="G48" s="14">
        <v>103</v>
      </c>
      <c r="H48" s="14">
        <v>15</v>
      </c>
      <c r="I48" s="14">
        <v>747</v>
      </c>
      <c r="J48" s="18">
        <f t="shared" si="0"/>
        <v>0.15796519410977242</v>
      </c>
      <c r="K48" s="14">
        <v>123</v>
      </c>
      <c r="L48" s="14">
        <v>15</v>
      </c>
      <c r="M48" s="14">
        <v>724</v>
      </c>
      <c r="N48" s="18">
        <f t="shared" si="1"/>
        <v>0.19060773480662985</v>
      </c>
    </row>
    <row r="49" spans="1:14" outlineLevel="2" x14ac:dyDescent="0.3">
      <c r="A49" s="1" t="s">
        <v>24</v>
      </c>
      <c r="B49" s="1" t="s">
        <v>58</v>
      </c>
      <c r="C49" s="14">
        <v>231</v>
      </c>
      <c r="D49" s="14">
        <v>44</v>
      </c>
      <c r="E49" s="14">
        <v>503</v>
      </c>
      <c r="F49" s="15">
        <f t="shared" si="2"/>
        <v>0.54671968190854869</v>
      </c>
      <c r="G49" s="14">
        <v>228</v>
      </c>
      <c r="H49" s="14">
        <v>50</v>
      </c>
      <c r="I49" s="14">
        <v>471</v>
      </c>
      <c r="J49" s="18">
        <f t="shared" si="0"/>
        <v>0.59023354564755837</v>
      </c>
      <c r="K49" s="14">
        <v>244</v>
      </c>
      <c r="L49" s="14">
        <v>45</v>
      </c>
      <c r="M49" s="14">
        <v>480</v>
      </c>
      <c r="N49" s="18">
        <f t="shared" si="1"/>
        <v>0.6020833333333333</v>
      </c>
    </row>
    <row r="50" spans="1:14" outlineLevel="2" x14ac:dyDescent="0.3">
      <c r="A50" s="1" t="s">
        <v>24</v>
      </c>
      <c r="B50" s="1" t="s">
        <v>59</v>
      </c>
      <c r="C50" s="14">
        <v>91</v>
      </c>
      <c r="D50" s="14">
        <v>52</v>
      </c>
      <c r="E50" s="14">
        <v>594</v>
      </c>
      <c r="F50" s="15">
        <f t="shared" si="2"/>
        <v>0.24074074074074073</v>
      </c>
      <c r="G50" s="14">
        <v>80</v>
      </c>
      <c r="H50" s="14">
        <v>53</v>
      </c>
      <c r="I50" s="14">
        <v>604</v>
      </c>
      <c r="J50" s="18">
        <f t="shared" si="0"/>
        <v>0.22019867549668873</v>
      </c>
      <c r="K50" s="14">
        <v>97</v>
      </c>
      <c r="L50" s="14">
        <v>51</v>
      </c>
      <c r="M50" s="14">
        <v>637</v>
      </c>
      <c r="N50" s="18">
        <f t="shared" si="1"/>
        <v>0.23233908948194662</v>
      </c>
    </row>
    <row r="51" spans="1:14" outlineLevel="2" x14ac:dyDescent="0.3">
      <c r="A51" s="1" t="s">
        <v>24</v>
      </c>
      <c r="B51" s="1" t="s">
        <v>60</v>
      </c>
      <c r="C51" s="14">
        <v>297</v>
      </c>
      <c r="D51" s="14">
        <v>59</v>
      </c>
      <c r="E51" s="14">
        <v>900</v>
      </c>
      <c r="F51" s="15">
        <f t="shared" si="2"/>
        <v>0.39555555555555555</v>
      </c>
      <c r="G51" s="14">
        <v>274</v>
      </c>
      <c r="H51" s="14">
        <v>51</v>
      </c>
      <c r="I51" s="14">
        <v>791</v>
      </c>
      <c r="J51" s="18">
        <f t="shared" si="0"/>
        <v>0.41087231352718079</v>
      </c>
      <c r="K51" s="14">
        <v>360</v>
      </c>
      <c r="L51" s="14">
        <v>68</v>
      </c>
      <c r="M51" s="14">
        <v>917</v>
      </c>
      <c r="N51" s="18">
        <f t="shared" si="1"/>
        <v>0.46673936750272627</v>
      </c>
    </row>
    <row r="52" spans="1:14" outlineLevel="2" x14ac:dyDescent="0.3">
      <c r="A52" s="1" t="s">
        <v>24</v>
      </c>
      <c r="B52" s="1" t="s">
        <v>61</v>
      </c>
      <c r="C52" s="14">
        <v>35</v>
      </c>
      <c r="D52" s="14">
        <v>16</v>
      </c>
      <c r="E52" s="14">
        <v>363</v>
      </c>
      <c r="F52" s="15">
        <f t="shared" si="2"/>
        <v>0.14049586776859505</v>
      </c>
      <c r="G52" s="14">
        <v>45</v>
      </c>
      <c r="H52" s="14">
        <v>10</v>
      </c>
      <c r="I52" s="14">
        <v>313</v>
      </c>
      <c r="J52" s="18">
        <f t="shared" si="0"/>
        <v>0.1757188498402556</v>
      </c>
      <c r="K52" s="14">
        <v>77</v>
      </c>
      <c r="L52" s="14">
        <v>7</v>
      </c>
      <c r="M52" s="14">
        <v>343</v>
      </c>
      <c r="N52" s="18">
        <f t="shared" si="1"/>
        <v>0.24489795918367346</v>
      </c>
    </row>
    <row r="53" spans="1:14" outlineLevel="2" x14ac:dyDescent="0.3">
      <c r="A53" s="1" t="s">
        <v>24</v>
      </c>
      <c r="B53" s="1" t="s">
        <v>62</v>
      </c>
      <c r="C53" s="14">
        <v>38</v>
      </c>
      <c r="D53" s="14">
        <v>3</v>
      </c>
      <c r="E53" s="14">
        <v>404</v>
      </c>
      <c r="F53" s="15">
        <f t="shared" si="2"/>
        <v>0.10148514851485149</v>
      </c>
      <c r="G53" s="14">
        <v>38</v>
      </c>
      <c r="H53" s="14">
        <v>4</v>
      </c>
      <c r="I53" s="14">
        <v>379</v>
      </c>
      <c r="J53" s="18">
        <f t="shared" si="0"/>
        <v>0.11081794195250659</v>
      </c>
      <c r="K53" s="14">
        <v>52</v>
      </c>
      <c r="L53" s="14">
        <v>7</v>
      </c>
      <c r="M53" s="14">
        <v>391</v>
      </c>
      <c r="N53" s="18">
        <f t="shared" si="1"/>
        <v>0.15089514066496162</v>
      </c>
    </row>
    <row r="54" spans="1:14" outlineLevel="2" x14ac:dyDescent="0.3">
      <c r="A54" s="1" t="s">
        <v>24</v>
      </c>
      <c r="B54" s="1" t="s">
        <v>63</v>
      </c>
      <c r="C54" s="14">
        <v>67</v>
      </c>
      <c r="D54" s="14">
        <v>7</v>
      </c>
      <c r="E54" s="14">
        <v>251</v>
      </c>
      <c r="F54" s="15">
        <f t="shared" si="2"/>
        <v>0.29482071713147412</v>
      </c>
      <c r="G54" s="14">
        <v>66</v>
      </c>
      <c r="H54" s="14">
        <v>8</v>
      </c>
      <c r="I54" s="14">
        <v>260</v>
      </c>
      <c r="J54" s="18">
        <f t="shared" si="0"/>
        <v>0.2846153846153846</v>
      </c>
      <c r="K54" s="14">
        <v>84</v>
      </c>
      <c r="L54" s="14">
        <v>11</v>
      </c>
      <c r="M54" s="14">
        <v>252</v>
      </c>
      <c r="N54" s="18">
        <f t="shared" si="1"/>
        <v>0.37698412698412698</v>
      </c>
    </row>
    <row r="55" spans="1:14" outlineLevel="2" x14ac:dyDescent="0.3">
      <c r="A55" s="1" t="s">
        <v>24</v>
      </c>
      <c r="B55" s="1" t="s">
        <v>64</v>
      </c>
      <c r="C55" s="14">
        <v>135</v>
      </c>
      <c r="D55" s="14">
        <v>36</v>
      </c>
      <c r="E55" s="14">
        <v>510</v>
      </c>
      <c r="F55" s="15">
        <f t="shared" si="2"/>
        <v>0.3352941176470588</v>
      </c>
      <c r="G55" s="14">
        <v>142</v>
      </c>
      <c r="H55" s="14">
        <v>37</v>
      </c>
      <c r="I55" s="14">
        <v>463</v>
      </c>
      <c r="J55" s="18">
        <f t="shared" si="0"/>
        <v>0.38660907127429806</v>
      </c>
      <c r="K55" s="14">
        <v>175</v>
      </c>
      <c r="L55" s="14">
        <v>38</v>
      </c>
      <c r="M55" s="14">
        <v>478</v>
      </c>
      <c r="N55" s="18">
        <f t="shared" si="1"/>
        <v>0.44560669456066948</v>
      </c>
    </row>
    <row r="56" spans="1:14" outlineLevel="2" x14ac:dyDescent="0.3">
      <c r="A56" s="1" t="s">
        <v>24</v>
      </c>
      <c r="B56" s="1" t="s">
        <v>65</v>
      </c>
      <c r="C56" s="14">
        <v>98</v>
      </c>
      <c r="D56" s="14">
        <v>14</v>
      </c>
      <c r="E56" s="14">
        <v>533</v>
      </c>
      <c r="F56" s="15">
        <f t="shared" si="2"/>
        <v>0.21013133208255161</v>
      </c>
      <c r="G56" s="14">
        <v>120</v>
      </c>
      <c r="H56" s="14">
        <v>13</v>
      </c>
      <c r="I56" s="14">
        <v>529</v>
      </c>
      <c r="J56" s="18">
        <f t="shared" si="0"/>
        <v>0.25141776937618149</v>
      </c>
      <c r="K56" s="14">
        <v>128</v>
      </c>
      <c r="L56" s="14">
        <v>14</v>
      </c>
      <c r="M56" s="14">
        <v>539</v>
      </c>
      <c r="N56" s="18">
        <f t="shared" si="1"/>
        <v>0.26345083487940629</v>
      </c>
    </row>
    <row r="57" spans="1:14" outlineLevel="2" x14ac:dyDescent="0.3">
      <c r="A57" s="1" t="s">
        <v>24</v>
      </c>
      <c r="B57" s="1" t="s">
        <v>66</v>
      </c>
      <c r="C57" s="14">
        <v>182</v>
      </c>
      <c r="D57" s="14">
        <v>21</v>
      </c>
      <c r="E57" s="14">
        <v>444</v>
      </c>
      <c r="F57" s="15">
        <f t="shared" si="2"/>
        <v>0.4572072072072072</v>
      </c>
      <c r="G57" s="14">
        <v>198</v>
      </c>
      <c r="H57" s="14">
        <v>19</v>
      </c>
      <c r="I57" s="14">
        <v>390</v>
      </c>
      <c r="J57" s="18">
        <f t="shared" si="0"/>
        <v>0.55641025641025643</v>
      </c>
      <c r="K57" s="14">
        <v>238</v>
      </c>
      <c r="L57" s="14">
        <v>23</v>
      </c>
      <c r="M57" s="14">
        <v>472</v>
      </c>
      <c r="N57" s="18">
        <f t="shared" si="1"/>
        <v>0.55296610169491522</v>
      </c>
    </row>
    <row r="58" spans="1:14" outlineLevel="2" x14ac:dyDescent="0.3">
      <c r="A58" s="1" t="s">
        <v>24</v>
      </c>
      <c r="B58" s="1" t="s">
        <v>67</v>
      </c>
      <c r="C58" s="14">
        <v>151</v>
      </c>
      <c r="D58" s="14">
        <v>45</v>
      </c>
      <c r="E58" s="14">
        <v>423</v>
      </c>
      <c r="F58" s="15">
        <f t="shared" si="2"/>
        <v>0.46335697399527187</v>
      </c>
      <c r="G58" s="14">
        <v>159</v>
      </c>
      <c r="H58" s="14">
        <v>29</v>
      </c>
      <c r="I58" s="14">
        <v>370</v>
      </c>
      <c r="J58" s="18">
        <f t="shared" si="0"/>
        <v>0.50810810810810814</v>
      </c>
      <c r="K58" s="14">
        <v>171</v>
      </c>
      <c r="L58" s="14">
        <v>41</v>
      </c>
      <c r="M58" s="14">
        <v>396</v>
      </c>
      <c r="N58" s="18">
        <f t="shared" si="1"/>
        <v>0.53535353535353536</v>
      </c>
    </row>
    <row r="59" spans="1:14" outlineLevel="2" x14ac:dyDescent="0.3">
      <c r="A59" s="1" t="s">
        <v>24</v>
      </c>
      <c r="B59" s="1" t="s">
        <v>68</v>
      </c>
      <c r="C59" s="14">
        <v>257</v>
      </c>
      <c r="D59" s="14">
        <v>53</v>
      </c>
      <c r="E59" s="14">
        <v>441</v>
      </c>
      <c r="F59" s="15">
        <f t="shared" si="2"/>
        <v>0.7029478458049887</v>
      </c>
      <c r="G59" s="14">
        <v>266</v>
      </c>
      <c r="H59" s="14">
        <v>54</v>
      </c>
      <c r="I59" s="14">
        <v>432</v>
      </c>
      <c r="J59" s="18">
        <f t="shared" si="0"/>
        <v>0.7407407407407407</v>
      </c>
      <c r="K59" s="14">
        <v>300</v>
      </c>
      <c r="L59" s="14">
        <v>57</v>
      </c>
      <c r="M59" s="14">
        <v>450</v>
      </c>
      <c r="N59" s="18">
        <f t="shared" si="1"/>
        <v>0.79333333333333333</v>
      </c>
    </row>
    <row r="60" spans="1:14" outlineLevel="2" x14ac:dyDescent="0.3">
      <c r="A60" s="1" t="s">
        <v>24</v>
      </c>
      <c r="B60" s="1" t="s">
        <v>69</v>
      </c>
      <c r="C60" s="14">
        <v>244</v>
      </c>
      <c r="D60" s="14">
        <v>53</v>
      </c>
      <c r="E60" s="14">
        <v>857</v>
      </c>
      <c r="F60" s="15">
        <f t="shared" si="2"/>
        <v>0.34655775962660446</v>
      </c>
      <c r="G60" s="14">
        <v>231</v>
      </c>
      <c r="H60" s="14">
        <v>51</v>
      </c>
      <c r="I60" s="14">
        <v>848</v>
      </c>
      <c r="J60" s="18">
        <f t="shared" si="0"/>
        <v>0.33254716981132076</v>
      </c>
      <c r="K60" s="14">
        <v>243</v>
      </c>
      <c r="L60" s="14">
        <v>53</v>
      </c>
      <c r="M60" s="14">
        <v>839</v>
      </c>
      <c r="N60" s="18">
        <f t="shared" si="1"/>
        <v>0.35280095351609059</v>
      </c>
    </row>
    <row r="61" spans="1:14" outlineLevel="2" x14ac:dyDescent="0.3">
      <c r="A61" s="1" t="s">
        <v>24</v>
      </c>
      <c r="B61" s="1" t="s">
        <v>70</v>
      </c>
      <c r="C61" s="14">
        <v>102</v>
      </c>
      <c r="D61" s="14">
        <v>18</v>
      </c>
      <c r="E61" s="14">
        <v>702</v>
      </c>
      <c r="F61" s="15">
        <f t="shared" si="2"/>
        <v>0.17094017094017094</v>
      </c>
      <c r="G61" s="14">
        <v>123</v>
      </c>
      <c r="H61" s="14">
        <v>26</v>
      </c>
      <c r="I61" s="14">
        <v>700</v>
      </c>
      <c r="J61" s="18">
        <f t="shared" si="0"/>
        <v>0.21285714285714286</v>
      </c>
      <c r="K61" s="14">
        <v>146</v>
      </c>
      <c r="L61" s="14">
        <v>35</v>
      </c>
      <c r="M61" s="14">
        <v>683</v>
      </c>
      <c r="N61" s="18">
        <f t="shared" si="1"/>
        <v>0.26500732064421667</v>
      </c>
    </row>
    <row r="62" spans="1:14" outlineLevel="2" x14ac:dyDescent="0.3">
      <c r="A62" s="1" t="s">
        <v>24</v>
      </c>
      <c r="B62" s="1" t="s">
        <v>71</v>
      </c>
      <c r="C62" s="14">
        <v>304</v>
      </c>
      <c r="D62" s="14">
        <v>19</v>
      </c>
      <c r="E62" s="14">
        <v>355</v>
      </c>
      <c r="F62" s="15">
        <f t="shared" si="2"/>
        <v>0.90985915492957747</v>
      </c>
      <c r="G62" s="14">
        <v>332</v>
      </c>
      <c r="H62" s="14">
        <v>21</v>
      </c>
      <c r="I62" s="14">
        <v>388</v>
      </c>
      <c r="J62" s="18">
        <f t="shared" si="0"/>
        <v>0.90979381443298968</v>
      </c>
      <c r="K62" s="14">
        <v>335</v>
      </c>
      <c r="L62" s="14">
        <v>21</v>
      </c>
      <c r="M62" s="14">
        <v>391</v>
      </c>
      <c r="N62" s="18">
        <f t="shared" si="1"/>
        <v>0.91048593350383633</v>
      </c>
    </row>
    <row r="63" spans="1:14" outlineLevel="2" x14ac:dyDescent="0.3">
      <c r="A63" s="1" t="s">
        <v>24</v>
      </c>
      <c r="B63" s="1" t="s">
        <v>72</v>
      </c>
      <c r="C63" s="14">
        <v>29</v>
      </c>
      <c r="D63" s="14">
        <v>3</v>
      </c>
      <c r="E63" s="14">
        <v>70</v>
      </c>
      <c r="F63" s="15">
        <f t="shared" si="2"/>
        <v>0.45714285714285713</v>
      </c>
      <c r="G63" s="14">
        <v>40</v>
      </c>
      <c r="H63" s="14">
        <v>3</v>
      </c>
      <c r="I63" s="14">
        <v>48</v>
      </c>
      <c r="J63" s="18">
        <f t="shared" si="0"/>
        <v>0.89583333333333337</v>
      </c>
      <c r="K63" s="14">
        <v>44</v>
      </c>
      <c r="L63" s="14">
        <v>4</v>
      </c>
      <c r="M63" s="14">
        <v>62</v>
      </c>
      <c r="N63" s="18">
        <f t="shared" si="1"/>
        <v>0.77419354838709675</v>
      </c>
    </row>
    <row r="64" spans="1:14" outlineLevel="2" x14ac:dyDescent="0.3">
      <c r="A64" s="1" t="s">
        <v>24</v>
      </c>
      <c r="B64" s="1" t="s">
        <v>73</v>
      </c>
      <c r="C64" s="14">
        <v>19</v>
      </c>
      <c r="D64" s="14">
        <v>26</v>
      </c>
      <c r="E64" s="14">
        <v>315</v>
      </c>
      <c r="F64" s="15">
        <f t="shared" si="2"/>
        <v>0.14285714285714285</v>
      </c>
      <c r="G64" s="14">
        <v>22</v>
      </c>
      <c r="H64" s="14">
        <v>20</v>
      </c>
      <c r="I64" s="14">
        <v>261</v>
      </c>
      <c r="J64" s="18">
        <f t="shared" si="0"/>
        <v>0.16091954022988506</v>
      </c>
      <c r="K64" s="14">
        <v>55</v>
      </c>
      <c r="L64" s="14">
        <v>22</v>
      </c>
      <c r="M64" s="14">
        <v>312</v>
      </c>
      <c r="N64" s="18">
        <f t="shared" si="1"/>
        <v>0.24679487179487181</v>
      </c>
    </row>
    <row r="65" spans="1:14" outlineLevel="2" x14ac:dyDescent="0.3">
      <c r="A65" s="1" t="s">
        <v>24</v>
      </c>
      <c r="B65" s="1" t="s">
        <v>74</v>
      </c>
      <c r="C65" s="14">
        <v>323</v>
      </c>
      <c r="D65" s="14">
        <v>38</v>
      </c>
      <c r="E65" s="14">
        <v>414</v>
      </c>
      <c r="F65" s="15">
        <f t="shared" si="2"/>
        <v>0.8719806763285024</v>
      </c>
      <c r="G65" s="14">
        <v>339</v>
      </c>
      <c r="H65" s="14">
        <v>40</v>
      </c>
      <c r="I65" s="14">
        <v>435</v>
      </c>
      <c r="J65" s="18">
        <f t="shared" si="0"/>
        <v>0.87126436781609196</v>
      </c>
      <c r="K65" s="14">
        <v>323</v>
      </c>
      <c r="L65" s="14">
        <v>38</v>
      </c>
      <c r="M65" s="14">
        <v>414</v>
      </c>
      <c r="N65" s="18">
        <f t="shared" si="1"/>
        <v>0.8719806763285024</v>
      </c>
    </row>
    <row r="66" spans="1:14" outlineLevel="2" x14ac:dyDescent="0.3">
      <c r="A66" s="1" t="s">
        <v>24</v>
      </c>
      <c r="B66" s="1" t="s">
        <v>75</v>
      </c>
      <c r="C66" s="14">
        <v>551</v>
      </c>
      <c r="D66" s="14">
        <v>79</v>
      </c>
      <c r="E66" s="14">
        <v>1040</v>
      </c>
      <c r="F66" s="15">
        <f t="shared" si="2"/>
        <v>0.60576923076923073</v>
      </c>
      <c r="G66" s="14">
        <v>565</v>
      </c>
      <c r="H66" s="14">
        <v>74</v>
      </c>
      <c r="I66" s="14">
        <v>1012</v>
      </c>
      <c r="J66" s="18">
        <f t="shared" si="0"/>
        <v>0.63142292490118579</v>
      </c>
      <c r="K66" s="14">
        <v>628</v>
      </c>
      <c r="L66" s="14">
        <v>81</v>
      </c>
      <c r="M66" s="14">
        <v>1046</v>
      </c>
      <c r="N66" s="18">
        <f t="shared" si="1"/>
        <v>0.67782026768642445</v>
      </c>
    </row>
    <row r="67" spans="1:14" outlineLevel="2" x14ac:dyDescent="0.3">
      <c r="A67" s="1" t="s">
        <v>24</v>
      </c>
      <c r="B67" s="1" t="s">
        <v>76</v>
      </c>
      <c r="C67" s="14">
        <v>260</v>
      </c>
      <c r="D67" s="14">
        <v>67</v>
      </c>
      <c r="E67" s="14">
        <v>388</v>
      </c>
      <c r="F67" s="15">
        <f t="shared" si="2"/>
        <v>0.84278350515463918</v>
      </c>
      <c r="G67" s="14">
        <v>397</v>
      </c>
      <c r="H67" s="14">
        <v>102</v>
      </c>
      <c r="I67" s="14">
        <v>593</v>
      </c>
      <c r="J67" s="18">
        <f t="shared" ref="J67:J130" si="3">(G67+H67)/I67</f>
        <v>0.84148397976391232</v>
      </c>
      <c r="K67" s="14">
        <v>794</v>
      </c>
      <c r="L67" s="14">
        <v>204</v>
      </c>
      <c r="M67" s="14">
        <v>1188</v>
      </c>
      <c r="N67" s="18">
        <f t="shared" ref="N67:N130" si="4">(K67+L67)/M67</f>
        <v>0.84006734006734007</v>
      </c>
    </row>
    <row r="68" spans="1:14" outlineLevel="2" x14ac:dyDescent="0.3">
      <c r="A68" s="1" t="s">
        <v>24</v>
      </c>
      <c r="B68" s="1" t="s">
        <v>77</v>
      </c>
      <c r="C68" s="14">
        <v>83</v>
      </c>
      <c r="D68" s="14">
        <v>31</v>
      </c>
      <c r="E68" s="14">
        <v>661</v>
      </c>
      <c r="F68" s="15">
        <f t="shared" ref="F68:F131" si="5">(C68+D68)/E68</f>
        <v>0.17246596066565809</v>
      </c>
      <c r="G68" s="14">
        <v>86</v>
      </c>
      <c r="H68" s="14">
        <v>27</v>
      </c>
      <c r="I68" s="14">
        <v>599</v>
      </c>
      <c r="J68" s="18">
        <f t="shared" si="3"/>
        <v>0.18864774624373956</v>
      </c>
      <c r="K68" s="14">
        <v>108</v>
      </c>
      <c r="L68" s="14">
        <v>28</v>
      </c>
      <c r="M68" s="14">
        <v>637</v>
      </c>
      <c r="N68" s="18">
        <f t="shared" si="4"/>
        <v>0.21350078492935637</v>
      </c>
    </row>
    <row r="69" spans="1:14" outlineLevel="2" x14ac:dyDescent="0.3">
      <c r="A69" s="1" t="s">
        <v>24</v>
      </c>
      <c r="B69" s="1" t="s">
        <v>78</v>
      </c>
      <c r="C69" s="14">
        <v>238</v>
      </c>
      <c r="D69" s="14">
        <v>31</v>
      </c>
      <c r="E69" s="14">
        <v>445</v>
      </c>
      <c r="F69" s="15">
        <f t="shared" si="5"/>
        <v>0.60449438202247197</v>
      </c>
      <c r="G69" s="14">
        <v>205</v>
      </c>
      <c r="H69" s="14">
        <v>33</v>
      </c>
      <c r="I69" s="14">
        <v>378</v>
      </c>
      <c r="J69" s="18">
        <f t="shared" si="3"/>
        <v>0.62962962962962965</v>
      </c>
      <c r="K69" s="14">
        <v>227</v>
      </c>
      <c r="L69" s="14">
        <v>30</v>
      </c>
      <c r="M69" s="14">
        <v>387</v>
      </c>
      <c r="N69" s="18">
        <f t="shared" si="4"/>
        <v>0.66408268733850129</v>
      </c>
    </row>
    <row r="70" spans="1:14" outlineLevel="2" x14ac:dyDescent="0.3">
      <c r="A70" s="1" t="s">
        <v>24</v>
      </c>
      <c r="B70" s="1" t="s">
        <v>79</v>
      </c>
      <c r="C70" s="14">
        <v>161</v>
      </c>
      <c r="D70" s="14">
        <v>21</v>
      </c>
      <c r="E70" s="14">
        <v>295</v>
      </c>
      <c r="F70" s="15">
        <f t="shared" si="5"/>
        <v>0.61694915254237293</v>
      </c>
      <c r="G70" s="14">
        <v>158</v>
      </c>
      <c r="H70" s="14">
        <v>20</v>
      </c>
      <c r="I70" s="14">
        <v>290</v>
      </c>
      <c r="J70" s="18">
        <f t="shared" si="3"/>
        <v>0.61379310344827587</v>
      </c>
      <c r="K70" s="14">
        <v>188</v>
      </c>
      <c r="L70" s="14">
        <v>22</v>
      </c>
      <c r="M70" s="14">
        <v>291</v>
      </c>
      <c r="N70" s="18">
        <f t="shared" si="4"/>
        <v>0.72164948453608246</v>
      </c>
    </row>
    <row r="71" spans="1:14" outlineLevel="2" x14ac:dyDescent="0.3">
      <c r="A71" s="1" t="s">
        <v>24</v>
      </c>
      <c r="B71" s="1" t="s">
        <v>80</v>
      </c>
      <c r="C71" s="14">
        <v>123</v>
      </c>
      <c r="D71" s="14">
        <v>20</v>
      </c>
      <c r="E71" s="14">
        <v>483</v>
      </c>
      <c r="F71" s="15">
        <f t="shared" si="5"/>
        <v>0.29606625258799174</v>
      </c>
      <c r="G71" s="14">
        <v>129</v>
      </c>
      <c r="H71" s="14">
        <v>19</v>
      </c>
      <c r="I71" s="14">
        <v>439</v>
      </c>
      <c r="J71" s="18">
        <f t="shared" si="3"/>
        <v>0.33712984054669703</v>
      </c>
      <c r="K71" s="14">
        <v>134</v>
      </c>
      <c r="L71" s="14">
        <v>23</v>
      </c>
      <c r="M71" s="14">
        <v>428</v>
      </c>
      <c r="N71" s="18">
        <f t="shared" si="4"/>
        <v>0.36682242990654207</v>
      </c>
    </row>
    <row r="72" spans="1:14" outlineLevel="2" x14ac:dyDescent="0.3">
      <c r="A72" s="1" t="s">
        <v>24</v>
      </c>
      <c r="B72" s="1" t="s">
        <v>81</v>
      </c>
      <c r="C72" s="14">
        <v>21</v>
      </c>
      <c r="D72" s="14">
        <v>5</v>
      </c>
      <c r="E72" s="14">
        <v>321</v>
      </c>
      <c r="F72" s="15">
        <f t="shared" si="5"/>
        <v>8.0996884735202487E-2</v>
      </c>
      <c r="G72" s="14">
        <v>23</v>
      </c>
      <c r="H72" s="14">
        <v>8</v>
      </c>
      <c r="I72" s="14">
        <v>324</v>
      </c>
      <c r="J72" s="18">
        <f t="shared" si="3"/>
        <v>9.5679012345679007E-2</v>
      </c>
      <c r="K72" s="14">
        <v>41</v>
      </c>
      <c r="L72" s="14">
        <v>10</v>
      </c>
      <c r="M72" s="14">
        <v>351</v>
      </c>
      <c r="N72" s="18">
        <f t="shared" si="4"/>
        <v>0.14529914529914531</v>
      </c>
    </row>
    <row r="73" spans="1:14" outlineLevel="2" x14ac:dyDescent="0.3">
      <c r="A73" s="1" t="s">
        <v>24</v>
      </c>
      <c r="B73" s="1" t="s">
        <v>82</v>
      </c>
      <c r="C73" s="14">
        <v>40</v>
      </c>
      <c r="D73" s="14">
        <v>70</v>
      </c>
      <c r="E73" s="14">
        <v>473</v>
      </c>
      <c r="F73" s="15">
        <f t="shared" si="5"/>
        <v>0.23255813953488372</v>
      </c>
      <c r="G73" s="14">
        <v>48</v>
      </c>
      <c r="H73" s="14">
        <v>85</v>
      </c>
      <c r="I73" s="14">
        <v>458</v>
      </c>
      <c r="J73" s="18">
        <f t="shared" si="3"/>
        <v>0.29039301310043669</v>
      </c>
      <c r="K73" s="14">
        <v>82</v>
      </c>
      <c r="L73" s="14">
        <v>85</v>
      </c>
      <c r="M73" s="14">
        <v>470</v>
      </c>
      <c r="N73" s="18">
        <f t="shared" si="4"/>
        <v>0.35531914893617023</v>
      </c>
    </row>
    <row r="74" spans="1:14" outlineLevel="2" x14ac:dyDescent="0.3">
      <c r="A74" s="1" t="s">
        <v>24</v>
      </c>
      <c r="B74" s="1" t="s">
        <v>83</v>
      </c>
      <c r="C74" s="14">
        <v>67</v>
      </c>
      <c r="D74" s="14">
        <v>10</v>
      </c>
      <c r="E74" s="14">
        <v>558</v>
      </c>
      <c r="F74" s="15">
        <f t="shared" si="5"/>
        <v>0.13799283154121864</v>
      </c>
      <c r="G74" s="14">
        <v>65</v>
      </c>
      <c r="H74" s="14">
        <v>14</v>
      </c>
      <c r="I74" s="14">
        <v>479</v>
      </c>
      <c r="J74" s="18">
        <f t="shared" si="3"/>
        <v>0.1649269311064718</v>
      </c>
      <c r="K74" s="14">
        <v>85</v>
      </c>
      <c r="L74" s="14">
        <v>27</v>
      </c>
      <c r="M74" s="14">
        <v>568</v>
      </c>
      <c r="N74" s="18">
        <f t="shared" si="4"/>
        <v>0.19718309859154928</v>
      </c>
    </row>
    <row r="75" spans="1:14" outlineLevel="2" x14ac:dyDescent="0.3">
      <c r="A75" s="1" t="s">
        <v>24</v>
      </c>
      <c r="B75" s="1" t="s">
        <v>84</v>
      </c>
      <c r="C75" s="14">
        <v>277</v>
      </c>
      <c r="D75" s="14">
        <v>53</v>
      </c>
      <c r="E75" s="14">
        <v>421</v>
      </c>
      <c r="F75" s="15">
        <f t="shared" si="5"/>
        <v>0.78384798099762465</v>
      </c>
      <c r="G75" s="14">
        <v>286</v>
      </c>
      <c r="H75" s="14">
        <v>55</v>
      </c>
      <c r="I75" s="14">
        <v>434</v>
      </c>
      <c r="J75" s="18">
        <f t="shared" si="3"/>
        <v>0.7857142857142857</v>
      </c>
      <c r="K75" s="14">
        <v>281</v>
      </c>
      <c r="L75" s="14">
        <v>54</v>
      </c>
      <c r="M75" s="14">
        <v>427</v>
      </c>
      <c r="N75" s="18">
        <f t="shared" si="4"/>
        <v>0.78454332552693207</v>
      </c>
    </row>
    <row r="76" spans="1:14" outlineLevel="2" x14ac:dyDescent="0.3">
      <c r="A76" s="1" t="s">
        <v>24</v>
      </c>
      <c r="B76" s="1" t="s">
        <v>85</v>
      </c>
      <c r="C76" s="14">
        <v>43</v>
      </c>
      <c r="D76" s="14">
        <v>8</v>
      </c>
      <c r="E76" s="14">
        <v>425</v>
      </c>
      <c r="F76" s="15">
        <f t="shared" si="5"/>
        <v>0.12</v>
      </c>
      <c r="G76" s="14">
        <v>46</v>
      </c>
      <c r="H76" s="14">
        <v>12</v>
      </c>
      <c r="I76" s="14">
        <v>417</v>
      </c>
      <c r="J76" s="18">
        <f t="shared" si="3"/>
        <v>0.13908872901678657</v>
      </c>
      <c r="K76" s="14">
        <v>69</v>
      </c>
      <c r="L76" s="14">
        <v>18</v>
      </c>
      <c r="M76" s="14">
        <v>453</v>
      </c>
      <c r="N76" s="18">
        <f t="shared" si="4"/>
        <v>0.19205298013245034</v>
      </c>
    </row>
    <row r="77" spans="1:14" outlineLevel="2" x14ac:dyDescent="0.3">
      <c r="A77" s="1" t="s">
        <v>24</v>
      </c>
      <c r="B77" s="1" t="s">
        <v>86</v>
      </c>
      <c r="C77" s="14">
        <v>28</v>
      </c>
      <c r="D77" s="14">
        <v>14</v>
      </c>
      <c r="E77" s="14">
        <v>453</v>
      </c>
      <c r="F77" s="15">
        <f t="shared" si="5"/>
        <v>9.2715231788079472E-2</v>
      </c>
      <c r="G77" s="14">
        <v>42</v>
      </c>
      <c r="H77" s="14">
        <v>10</v>
      </c>
      <c r="I77" s="14">
        <v>418</v>
      </c>
      <c r="J77" s="18">
        <f t="shared" si="3"/>
        <v>0.12440191387559808</v>
      </c>
      <c r="K77" s="14">
        <v>50</v>
      </c>
      <c r="L77" s="14">
        <v>16</v>
      </c>
      <c r="M77" s="14">
        <v>441</v>
      </c>
      <c r="N77" s="18">
        <f t="shared" si="4"/>
        <v>0.14965986394557823</v>
      </c>
    </row>
    <row r="78" spans="1:14" outlineLevel="2" x14ac:dyDescent="0.3">
      <c r="A78" s="1" t="s">
        <v>24</v>
      </c>
      <c r="B78" s="1" t="s">
        <v>87</v>
      </c>
      <c r="C78" s="14"/>
      <c r="D78" s="14"/>
      <c r="E78" s="14"/>
      <c r="F78" s="15"/>
      <c r="G78" s="14"/>
      <c r="H78" s="14"/>
      <c r="I78" s="14"/>
      <c r="J78" s="18"/>
      <c r="K78" s="14">
        <v>45</v>
      </c>
      <c r="L78" s="14">
        <v>5</v>
      </c>
      <c r="M78" s="14">
        <v>424</v>
      </c>
      <c r="N78" s="18">
        <f t="shared" si="4"/>
        <v>0.11792452830188679</v>
      </c>
    </row>
    <row r="79" spans="1:14" outlineLevel="2" x14ac:dyDescent="0.3">
      <c r="A79" s="1" t="s">
        <v>24</v>
      </c>
      <c r="B79" s="1" t="s">
        <v>88</v>
      </c>
      <c r="C79" s="14">
        <v>161</v>
      </c>
      <c r="D79" s="14">
        <v>21</v>
      </c>
      <c r="E79" s="14">
        <v>549</v>
      </c>
      <c r="F79" s="15">
        <f t="shared" si="5"/>
        <v>0.33151183970856102</v>
      </c>
      <c r="G79" s="14">
        <v>176</v>
      </c>
      <c r="H79" s="14">
        <v>13</v>
      </c>
      <c r="I79" s="14">
        <v>534</v>
      </c>
      <c r="J79" s="18">
        <f t="shared" si="3"/>
        <v>0.3539325842696629</v>
      </c>
      <c r="K79" s="14">
        <v>177</v>
      </c>
      <c r="L79" s="14">
        <v>36</v>
      </c>
      <c r="M79" s="14">
        <v>562</v>
      </c>
      <c r="N79" s="18">
        <f t="shared" si="4"/>
        <v>0.37900355871886121</v>
      </c>
    </row>
    <row r="80" spans="1:14" outlineLevel="2" x14ac:dyDescent="0.3">
      <c r="A80" s="1" t="s">
        <v>24</v>
      </c>
      <c r="B80" s="1" t="s">
        <v>89</v>
      </c>
      <c r="C80" s="14">
        <v>302</v>
      </c>
      <c r="D80" s="14">
        <v>49</v>
      </c>
      <c r="E80" s="14">
        <v>794</v>
      </c>
      <c r="F80" s="15">
        <f t="shared" si="5"/>
        <v>0.44206549118387911</v>
      </c>
      <c r="G80" s="14">
        <v>337</v>
      </c>
      <c r="H80" s="14">
        <v>54</v>
      </c>
      <c r="I80" s="14">
        <v>794</v>
      </c>
      <c r="J80" s="18">
        <f t="shared" si="3"/>
        <v>0.49244332493702769</v>
      </c>
      <c r="K80" s="14">
        <v>363</v>
      </c>
      <c r="L80" s="14">
        <v>58</v>
      </c>
      <c r="M80" s="14">
        <v>854</v>
      </c>
      <c r="N80" s="18">
        <f t="shared" si="4"/>
        <v>0.49297423887587821</v>
      </c>
    </row>
    <row r="81" spans="1:14" outlineLevel="2" x14ac:dyDescent="0.3">
      <c r="A81" s="1" t="s">
        <v>24</v>
      </c>
      <c r="B81" s="1" t="s">
        <v>90</v>
      </c>
      <c r="C81" s="14">
        <v>272</v>
      </c>
      <c r="D81" s="14">
        <v>52</v>
      </c>
      <c r="E81" s="14">
        <v>398</v>
      </c>
      <c r="F81" s="15">
        <f t="shared" si="5"/>
        <v>0.81407035175879394</v>
      </c>
      <c r="G81" s="14">
        <v>292</v>
      </c>
      <c r="H81" s="14">
        <v>56</v>
      </c>
      <c r="I81" s="14">
        <v>427</v>
      </c>
      <c r="J81" s="18">
        <f t="shared" si="3"/>
        <v>0.81498829039812648</v>
      </c>
      <c r="K81" s="14">
        <v>276</v>
      </c>
      <c r="L81" s="14">
        <v>53</v>
      </c>
      <c r="M81" s="14">
        <v>403</v>
      </c>
      <c r="N81" s="18">
        <f t="shared" si="4"/>
        <v>0.81637717121588094</v>
      </c>
    </row>
    <row r="82" spans="1:14" outlineLevel="2" x14ac:dyDescent="0.3">
      <c r="A82" s="1" t="s">
        <v>24</v>
      </c>
      <c r="B82" s="1" t="s">
        <v>91</v>
      </c>
      <c r="C82" s="14">
        <v>146</v>
      </c>
      <c r="D82" s="14">
        <v>31</v>
      </c>
      <c r="E82" s="14">
        <v>714</v>
      </c>
      <c r="F82" s="15">
        <f t="shared" si="5"/>
        <v>0.24789915966386555</v>
      </c>
      <c r="G82" s="14">
        <v>144</v>
      </c>
      <c r="H82" s="14">
        <v>44</v>
      </c>
      <c r="I82" s="14">
        <v>682</v>
      </c>
      <c r="J82" s="18">
        <f t="shared" si="3"/>
        <v>0.2756598240469208</v>
      </c>
      <c r="K82" s="14">
        <v>190</v>
      </c>
      <c r="L82" s="14">
        <v>45</v>
      </c>
      <c r="M82" s="14">
        <v>692</v>
      </c>
      <c r="N82" s="18">
        <f t="shared" si="4"/>
        <v>0.33959537572254334</v>
      </c>
    </row>
    <row r="83" spans="1:14" outlineLevel="2" x14ac:dyDescent="0.3">
      <c r="A83" s="1" t="s">
        <v>24</v>
      </c>
      <c r="B83" s="1" t="s">
        <v>92</v>
      </c>
      <c r="C83" s="14">
        <v>152</v>
      </c>
      <c r="D83" s="14">
        <v>28</v>
      </c>
      <c r="E83" s="14">
        <v>428</v>
      </c>
      <c r="F83" s="15">
        <f t="shared" si="5"/>
        <v>0.42056074766355139</v>
      </c>
      <c r="G83" s="14">
        <v>148</v>
      </c>
      <c r="H83" s="14">
        <v>22</v>
      </c>
      <c r="I83" s="14">
        <v>395</v>
      </c>
      <c r="J83" s="18">
        <f t="shared" si="3"/>
        <v>0.43037974683544306</v>
      </c>
      <c r="K83" s="14">
        <v>170</v>
      </c>
      <c r="L83" s="14">
        <v>30</v>
      </c>
      <c r="M83" s="14">
        <v>421</v>
      </c>
      <c r="N83" s="18">
        <f t="shared" si="4"/>
        <v>0.47505938242280282</v>
      </c>
    </row>
    <row r="84" spans="1:14" outlineLevel="2" x14ac:dyDescent="0.3">
      <c r="A84" s="1" t="s">
        <v>24</v>
      </c>
      <c r="B84" s="1" t="s">
        <v>93</v>
      </c>
      <c r="C84" s="14">
        <v>468</v>
      </c>
      <c r="D84" s="14">
        <v>83</v>
      </c>
      <c r="E84" s="14">
        <v>1892</v>
      </c>
      <c r="F84" s="15">
        <f t="shared" si="5"/>
        <v>0.29122621564482032</v>
      </c>
      <c r="G84" s="14">
        <v>370</v>
      </c>
      <c r="H84" s="14">
        <v>91</v>
      </c>
      <c r="I84" s="14">
        <v>1771</v>
      </c>
      <c r="J84" s="18">
        <f t="shared" si="3"/>
        <v>0.26030491247882553</v>
      </c>
      <c r="K84" s="14">
        <v>491</v>
      </c>
      <c r="L84" s="14">
        <v>110</v>
      </c>
      <c r="M84" s="14">
        <v>1883</v>
      </c>
      <c r="N84" s="18">
        <f t="shared" si="4"/>
        <v>0.31917153478491767</v>
      </c>
    </row>
    <row r="85" spans="1:14" outlineLevel="2" x14ac:dyDescent="0.3">
      <c r="A85" s="1" t="s">
        <v>24</v>
      </c>
      <c r="B85" s="1" t="s">
        <v>94</v>
      </c>
      <c r="C85" s="14">
        <v>146</v>
      </c>
      <c r="D85" s="14">
        <v>21</v>
      </c>
      <c r="E85" s="14">
        <v>2110</v>
      </c>
      <c r="F85" s="15">
        <f t="shared" si="5"/>
        <v>7.9146919431279619E-2</v>
      </c>
      <c r="G85" s="14">
        <v>158</v>
      </c>
      <c r="H85" s="14">
        <v>18</v>
      </c>
      <c r="I85" s="14">
        <v>1456</v>
      </c>
      <c r="J85" s="18">
        <f t="shared" si="3"/>
        <v>0.12087912087912088</v>
      </c>
      <c r="K85" s="14">
        <v>220</v>
      </c>
      <c r="L85" s="14">
        <v>34</v>
      </c>
      <c r="M85" s="14">
        <v>2006</v>
      </c>
      <c r="N85" s="18">
        <f t="shared" si="4"/>
        <v>0.12662013958125623</v>
      </c>
    </row>
    <row r="86" spans="1:14" outlineLevel="2" x14ac:dyDescent="0.3">
      <c r="A86" s="1" t="s">
        <v>24</v>
      </c>
      <c r="B86" s="1" t="s">
        <v>95</v>
      </c>
      <c r="C86" s="14">
        <v>182</v>
      </c>
      <c r="D86" s="14">
        <v>38</v>
      </c>
      <c r="E86" s="14">
        <v>386</v>
      </c>
      <c r="F86" s="15">
        <f t="shared" si="5"/>
        <v>0.56994818652849744</v>
      </c>
      <c r="G86" s="14">
        <v>204</v>
      </c>
      <c r="H86" s="14">
        <v>31</v>
      </c>
      <c r="I86" s="14">
        <v>380</v>
      </c>
      <c r="J86" s="18">
        <f t="shared" si="3"/>
        <v>0.61842105263157898</v>
      </c>
      <c r="K86" s="14">
        <v>222</v>
      </c>
      <c r="L86" s="14">
        <v>44</v>
      </c>
      <c r="M86" s="14">
        <v>413</v>
      </c>
      <c r="N86" s="18">
        <f t="shared" si="4"/>
        <v>0.64406779661016944</v>
      </c>
    </row>
    <row r="87" spans="1:14" outlineLevel="2" x14ac:dyDescent="0.3">
      <c r="A87" s="1" t="s">
        <v>24</v>
      </c>
      <c r="B87" s="1" t="s">
        <v>96</v>
      </c>
      <c r="C87" s="14">
        <v>207</v>
      </c>
      <c r="D87" s="14">
        <v>47</v>
      </c>
      <c r="E87" s="14">
        <v>485</v>
      </c>
      <c r="F87" s="15">
        <f t="shared" si="5"/>
        <v>0.52371134020618559</v>
      </c>
      <c r="G87" s="14">
        <v>200</v>
      </c>
      <c r="H87" s="14">
        <v>25</v>
      </c>
      <c r="I87" s="14">
        <v>447</v>
      </c>
      <c r="J87" s="18">
        <f t="shared" si="3"/>
        <v>0.50335570469798663</v>
      </c>
      <c r="K87" s="14">
        <v>225</v>
      </c>
      <c r="L87" s="14">
        <v>25</v>
      </c>
      <c r="M87" s="14">
        <v>445</v>
      </c>
      <c r="N87" s="18">
        <f t="shared" si="4"/>
        <v>0.5617977528089888</v>
      </c>
    </row>
    <row r="88" spans="1:14" outlineLevel="2" x14ac:dyDescent="0.3">
      <c r="A88" s="1" t="s">
        <v>24</v>
      </c>
      <c r="B88" s="1" t="s">
        <v>97</v>
      </c>
      <c r="C88" s="14">
        <v>253</v>
      </c>
      <c r="D88" s="14">
        <v>45</v>
      </c>
      <c r="E88" s="14">
        <v>414</v>
      </c>
      <c r="F88" s="15">
        <f t="shared" si="5"/>
        <v>0.71980676328502413</v>
      </c>
      <c r="G88" s="14">
        <v>206</v>
      </c>
      <c r="H88" s="14">
        <v>59</v>
      </c>
      <c r="I88" s="14">
        <v>381</v>
      </c>
      <c r="J88" s="18">
        <f t="shared" si="3"/>
        <v>0.6955380577427821</v>
      </c>
      <c r="K88" s="14">
        <v>249</v>
      </c>
      <c r="L88" s="14">
        <v>69</v>
      </c>
      <c r="M88" s="14">
        <v>431</v>
      </c>
      <c r="N88" s="18">
        <f t="shared" si="4"/>
        <v>0.73781902552204182</v>
      </c>
    </row>
    <row r="89" spans="1:14" outlineLevel="2" x14ac:dyDescent="0.3">
      <c r="A89" s="1" t="s">
        <v>24</v>
      </c>
      <c r="B89" s="1" t="s">
        <v>98</v>
      </c>
      <c r="C89" s="14">
        <v>104</v>
      </c>
      <c r="D89" s="14">
        <v>23</v>
      </c>
      <c r="E89" s="14">
        <v>489</v>
      </c>
      <c r="F89" s="15">
        <f t="shared" si="5"/>
        <v>0.25971370143149286</v>
      </c>
      <c r="G89" s="14">
        <v>108</v>
      </c>
      <c r="H89" s="14">
        <v>7</v>
      </c>
      <c r="I89" s="14">
        <v>433</v>
      </c>
      <c r="J89" s="18">
        <f t="shared" si="3"/>
        <v>0.26558891454965355</v>
      </c>
      <c r="K89" s="14">
        <v>133</v>
      </c>
      <c r="L89" s="14">
        <v>13</v>
      </c>
      <c r="M89" s="14">
        <v>459</v>
      </c>
      <c r="N89" s="18">
        <f t="shared" si="4"/>
        <v>0.31808278867102396</v>
      </c>
    </row>
    <row r="90" spans="1:14" outlineLevel="2" x14ac:dyDescent="0.3">
      <c r="A90" s="1" t="s">
        <v>24</v>
      </c>
      <c r="B90" s="1" t="s">
        <v>99</v>
      </c>
      <c r="C90" s="14">
        <v>196</v>
      </c>
      <c r="D90" s="14">
        <v>27</v>
      </c>
      <c r="E90" s="14">
        <v>368</v>
      </c>
      <c r="F90" s="15">
        <f t="shared" si="5"/>
        <v>0.60597826086956519</v>
      </c>
      <c r="G90" s="14">
        <v>174</v>
      </c>
      <c r="H90" s="14">
        <v>32</v>
      </c>
      <c r="I90" s="14">
        <v>340</v>
      </c>
      <c r="J90" s="18">
        <f t="shared" si="3"/>
        <v>0.60588235294117643</v>
      </c>
      <c r="K90" s="14">
        <v>198</v>
      </c>
      <c r="L90" s="14">
        <v>48</v>
      </c>
      <c r="M90" s="14">
        <v>378</v>
      </c>
      <c r="N90" s="18">
        <f t="shared" si="4"/>
        <v>0.65079365079365081</v>
      </c>
    </row>
    <row r="91" spans="1:14" outlineLevel="2" x14ac:dyDescent="0.3">
      <c r="A91" s="1" t="s">
        <v>24</v>
      </c>
      <c r="B91" s="1" t="s">
        <v>100</v>
      </c>
      <c r="C91" s="14">
        <v>172</v>
      </c>
      <c r="D91" s="14">
        <v>22</v>
      </c>
      <c r="E91" s="14">
        <v>501</v>
      </c>
      <c r="F91" s="15">
        <f t="shared" si="5"/>
        <v>0.38722554890219563</v>
      </c>
      <c r="G91" s="14">
        <v>166</v>
      </c>
      <c r="H91" s="14">
        <v>39</v>
      </c>
      <c r="I91" s="14">
        <v>439</v>
      </c>
      <c r="J91" s="18">
        <f t="shared" si="3"/>
        <v>0.46697038724373574</v>
      </c>
      <c r="K91" s="14">
        <v>194</v>
      </c>
      <c r="L91" s="14">
        <v>42</v>
      </c>
      <c r="M91" s="14">
        <v>490</v>
      </c>
      <c r="N91" s="18">
        <f t="shared" si="4"/>
        <v>0.48163265306122449</v>
      </c>
    </row>
    <row r="92" spans="1:14" outlineLevel="2" x14ac:dyDescent="0.3">
      <c r="A92" s="1" t="s">
        <v>24</v>
      </c>
      <c r="B92" s="1" t="s">
        <v>101</v>
      </c>
      <c r="C92" s="14">
        <v>144</v>
      </c>
      <c r="D92" s="14">
        <v>136</v>
      </c>
      <c r="E92" s="14">
        <v>483</v>
      </c>
      <c r="F92" s="15">
        <f t="shared" si="5"/>
        <v>0.57971014492753625</v>
      </c>
      <c r="G92" s="14">
        <v>137</v>
      </c>
      <c r="H92" s="14">
        <v>136</v>
      </c>
      <c r="I92" s="14">
        <v>468</v>
      </c>
      <c r="J92" s="18">
        <f t="shared" si="3"/>
        <v>0.58333333333333337</v>
      </c>
      <c r="K92" s="14">
        <v>168</v>
      </c>
      <c r="L92" s="14">
        <v>101</v>
      </c>
      <c r="M92" s="14">
        <v>511</v>
      </c>
      <c r="N92" s="18">
        <f t="shared" si="4"/>
        <v>0.52641878669275932</v>
      </c>
    </row>
    <row r="93" spans="1:14" outlineLevel="2" x14ac:dyDescent="0.3">
      <c r="A93" s="1" t="s">
        <v>24</v>
      </c>
      <c r="B93" s="1" t="s">
        <v>102</v>
      </c>
      <c r="C93" s="14">
        <v>98</v>
      </c>
      <c r="D93" s="14">
        <v>66</v>
      </c>
      <c r="E93" s="14">
        <v>330</v>
      </c>
      <c r="F93" s="15">
        <f t="shared" si="5"/>
        <v>0.49696969696969695</v>
      </c>
      <c r="G93" s="14">
        <v>84</v>
      </c>
      <c r="H93" s="14">
        <v>56</v>
      </c>
      <c r="I93" s="14">
        <v>334</v>
      </c>
      <c r="J93" s="18">
        <f t="shared" si="3"/>
        <v>0.41916167664670656</v>
      </c>
      <c r="K93" s="14">
        <v>115</v>
      </c>
      <c r="L93" s="14">
        <v>101</v>
      </c>
      <c r="M93" s="14">
        <v>489</v>
      </c>
      <c r="N93" s="18">
        <f t="shared" si="4"/>
        <v>0.44171779141104295</v>
      </c>
    </row>
    <row r="94" spans="1:14" outlineLevel="2" x14ac:dyDescent="0.3">
      <c r="A94" s="1" t="s">
        <v>24</v>
      </c>
      <c r="B94" s="1" t="s">
        <v>103</v>
      </c>
      <c r="C94" s="14">
        <v>250</v>
      </c>
      <c r="D94" s="14">
        <v>47</v>
      </c>
      <c r="E94" s="14">
        <v>563</v>
      </c>
      <c r="F94" s="15">
        <f t="shared" si="5"/>
        <v>0.52753108348134992</v>
      </c>
      <c r="G94" s="14">
        <v>235</v>
      </c>
      <c r="H94" s="14">
        <v>45</v>
      </c>
      <c r="I94" s="14">
        <v>507</v>
      </c>
      <c r="J94" s="18">
        <f t="shared" si="3"/>
        <v>0.55226824457593693</v>
      </c>
      <c r="K94" s="14">
        <v>284</v>
      </c>
      <c r="L94" s="14">
        <v>54</v>
      </c>
      <c r="M94" s="14">
        <v>541</v>
      </c>
      <c r="N94" s="18">
        <f t="shared" si="4"/>
        <v>0.6247689463955638</v>
      </c>
    </row>
    <row r="95" spans="1:14" outlineLevel="2" x14ac:dyDescent="0.3">
      <c r="A95" s="1" t="s">
        <v>24</v>
      </c>
      <c r="B95" s="1" t="s">
        <v>104</v>
      </c>
      <c r="C95" s="14">
        <v>748</v>
      </c>
      <c r="D95" s="14">
        <v>108</v>
      </c>
      <c r="E95" s="14">
        <v>2197</v>
      </c>
      <c r="F95" s="15">
        <f t="shared" si="5"/>
        <v>0.38962221210741921</v>
      </c>
      <c r="G95" s="14">
        <v>675</v>
      </c>
      <c r="H95" s="14">
        <v>98</v>
      </c>
      <c r="I95" s="14">
        <v>1826</v>
      </c>
      <c r="J95" s="18">
        <f t="shared" si="3"/>
        <v>0.42332968236582696</v>
      </c>
      <c r="K95" s="14">
        <v>889</v>
      </c>
      <c r="L95" s="14">
        <v>145</v>
      </c>
      <c r="M95" s="14">
        <v>2181</v>
      </c>
      <c r="N95" s="18">
        <f t="shared" si="4"/>
        <v>0.47409445208619899</v>
      </c>
    </row>
    <row r="96" spans="1:14" outlineLevel="2" x14ac:dyDescent="0.3">
      <c r="A96" s="1" t="s">
        <v>24</v>
      </c>
      <c r="B96" s="1" t="s">
        <v>105</v>
      </c>
      <c r="C96" s="14">
        <v>55</v>
      </c>
      <c r="D96" s="14">
        <v>7</v>
      </c>
      <c r="E96" s="14">
        <v>76</v>
      </c>
      <c r="F96" s="15">
        <f t="shared" si="5"/>
        <v>0.81578947368421051</v>
      </c>
      <c r="G96" s="14">
        <v>65</v>
      </c>
      <c r="H96" s="14">
        <v>8</v>
      </c>
      <c r="I96" s="14">
        <v>91</v>
      </c>
      <c r="J96" s="18">
        <f t="shared" si="3"/>
        <v>0.80219780219780223</v>
      </c>
      <c r="K96" s="14">
        <v>64</v>
      </c>
      <c r="L96" s="14">
        <v>8</v>
      </c>
      <c r="M96" s="14">
        <v>89</v>
      </c>
      <c r="N96" s="18">
        <f t="shared" si="4"/>
        <v>0.8089887640449438</v>
      </c>
    </row>
    <row r="97" spans="1:14" outlineLevel="2" x14ac:dyDescent="0.3">
      <c r="A97" s="1" t="s">
        <v>24</v>
      </c>
      <c r="B97" s="1" t="s">
        <v>106</v>
      </c>
      <c r="C97" s="14">
        <v>435</v>
      </c>
      <c r="D97" s="14">
        <v>39</v>
      </c>
      <c r="E97" s="14">
        <v>510</v>
      </c>
      <c r="F97" s="15">
        <f t="shared" si="5"/>
        <v>0.92941176470588238</v>
      </c>
      <c r="G97" s="14">
        <v>444</v>
      </c>
      <c r="H97" s="14">
        <v>40</v>
      </c>
      <c r="I97" s="14">
        <v>520</v>
      </c>
      <c r="J97" s="18">
        <f t="shared" si="3"/>
        <v>0.93076923076923079</v>
      </c>
      <c r="K97" s="14">
        <v>388</v>
      </c>
      <c r="L97" s="14">
        <v>35</v>
      </c>
      <c r="M97" s="14">
        <v>455</v>
      </c>
      <c r="N97" s="18">
        <f t="shared" si="4"/>
        <v>0.9296703296703297</v>
      </c>
    </row>
    <row r="98" spans="1:14" outlineLevel="2" x14ac:dyDescent="0.3">
      <c r="A98" s="1" t="s">
        <v>24</v>
      </c>
      <c r="B98" s="1" t="s">
        <v>107</v>
      </c>
      <c r="C98" s="14">
        <v>298</v>
      </c>
      <c r="D98" s="14">
        <v>21</v>
      </c>
      <c r="E98" s="14">
        <v>378</v>
      </c>
      <c r="F98" s="15">
        <f t="shared" si="5"/>
        <v>0.84391534391534395</v>
      </c>
      <c r="G98" s="14">
        <v>322</v>
      </c>
      <c r="H98" s="14">
        <v>23</v>
      </c>
      <c r="I98" s="14">
        <v>409</v>
      </c>
      <c r="J98" s="18">
        <f t="shared" si="3"/>
        <v>0.84352078239608796</v>
      </c>
      <c r="K98" s="14">
        <v>360</v>
      </c>
      <c r="L98" s="14">
        <v>30</v>
      </c>
      <c r="M98" s="14">
        <v>450</v>
      </c>
      <c r="N98" s="18">
        <f t="shared" si="4"/>
        <v>0.8666666666666667</v>
      </c>
    </row>
    <row r="99" spans="1:14" outlineLevel="2" x14ac:dyDescent="0.3">
      <c r="A99" s="1" t="s">
        <v>24</v>
      </c>
      <c r="B99" s="1" t="s">
        <v>108</v>
      </c>
      <c r="C99" s="14">
        <v>264</v>
      </c>
      <c r="D99" s="14">
        <v>55</v>
      </c>
      <c r="E99" s="14">
        <v>419</v>
      </c>
      <c r="F99" s="15">
        <f t="shared" si="5"/>
        <v>0.76133651551312653</v>
      </c>
      <c r="G99" s="14">
        <v>286</v>
      </c>
      <c r="H99" s="14">
        <v>60</v>
      </c>
      <c r="I99" s="14">
        <v>455</v>
      </c>
      <c r="J99" s="18">
        <f t="shared" si="3"/>
        <v>0.7604395604395604</v>
      </c>
      <c r="K99" s="14">
        <v>260</v>
      </c>
      <c r="L99" s="14">
        <v>54</v>
      </c>
      <c r="M99" s="14">
        <v>413</v>
      </c>
      <c r="N99" s="18">
        <f t="shared" si="4"/>
        <v>0.76029055690072644</v>
      </c>
    </row>
    <row r="100" spans="1:14" outlineLevel="2" x14ac:dyDescent="0.3">
      <c r="A100" s="1" t="s">
        <v>24</v>
      </c>
      <c r="B100" s="1" t="s">
        <v>109</v>
      </c>
      <c r="C100" s="14">
        <v>279</v>
      </c>
      <c r="D100" s="14">
        <v>31</v>
      </c>
      <c r="E100" s="14">
        <v>362</v>
      </c>
      <c r="F100" s="15">
        <f t="shared" si="5"/>
        <v>0.85635359116022103</v>
      </c>
      <c r="G100" s="14">
        <v>309</v>
      </c>
      <c r="H100" s="14">
        <v>34</v>
      </c>
      <c r="I100" s="14">
        <v>401</v>
      </c>
      <c r="J100" s="18">
        <f t="shared" si="3"/>
        <v>0.85536159600997508</v>
      </c>
      <c r="K100" s="14">
        <v>309</v>
      </c>
      <c r="L100" s="14">
        <v>34</v>
      </c>
      <c r="M100" s="14">
        <v>401</v>
      </c>
      <c r="N100" s="18">
        <f t="shared" si="4"/>
        <v>0.85536159600997508</v>
      </c>
    </row>
    <row r="101" spans="1:14" outlineLevel="1" x14ac:dyDescent="0.3">
      <c r="A101" s="11" t="s">
        <v>110</v>
      </c>
      <c r="B101" s="12"/>
      <c r="C101" s="13">
        <f>SUBTOTAL(9,C102:C104)</f>
        <v>166</v>
      </c>
      <c r="D101" s="13">
        <f>SUBTOTAL(9,D102:D104)</f>
        <v>30</v>
      </c>
      <c r="E101" s="13">
        <f>SUBTOTAL(9,E102:E104)</f>
        <v>272</v>
      </c>
      <c r="F101" s="10">
        <f t="shared" si="5"/>
        <v>0.72058823529411764</v>
      </c>
      <c r="G101" s="13">
        <f>SUBTOTAL(9,G102:G104)</f>
        <v>173</v>
      </c>
      <c r="H101" s="13">
        <f>SUBTOTAL(9,H102:H104)</f>
        <v>31</v>
      </c>
      <c r="I101" s="13">
        <f>SUBTOTAL(9,I102:I104)</f>
        <v>282</v>
      </c>
      <c r="J101" s="10">
        <f t="shared" si="3"/>
        <v>0.72340425531914898</v>
      </c>
      <c r="K101" s="13">
        <f>SUBTOTAL(9,K102:K104)</f>
        <v>153</v>
      </c>
      <c r="L101" s="13">
        <f>SUBTOTAL(9,L102:L104)</f>
        <v>18</v>
      </c>
      <c r="M101" s="13">
        <f>SUBTOTAL(9,M102:M104)</f>
        <v>290</v>
      </c>
      <c r="N101" s="10">
        <f t="shared" si="4"/>
        <v>0.58965517241379306</v>
      </c>
    </row>
    <row r="102" spans="1:14" outlineLevel="2" x14ac:dyDescent="0.3">
      <c r="A102" s="1" t="s">
        <v>111</v>
      </c>
      <c r="B102" s="1" t="s">
        <v>112</v>
      </c>
      <c r="C102" s="14">
        <v>39</v>
      </c>
      <c r="D102" s="14">
        <v>7</v>
      </c>
      <c r="E102" s="14">
        <v>63</v>
      </c>
      <c r="F102" s="15">
        <f t="shared" si="5"/>
        <v>0.73015873015873012</v>
      </c>
      <c r="G102" s="14">
        <v>42</v>
      </c>
      <c r="H102" s="14">
        <v>8</v>
      </c>
      <c r="I102" s="14">
        <v>68</v>
      </c>
      <c r="J102" s="18">
        <f t="shared" si="3"/>
        <v>0.73529411764705888</v>
      </c>
      <c r="K102" s="14">
        <v>37</v>
      </c>
      <c r="L102" s="14">
        <v>4</v>
      </c>
      <c r="M102" s="14">
        <v>79</v>
      </c>
      <c r="N102" s="18">
        <f t="shared" si="4"/>
        <v>0.51898734177215189</v>
      </c>
    </row>
    <row r="103" spans="1:14" outlineLevel="2" x14ac:dyDescent="0.3">
      <c r="A103" s="1" t="s">
        <v>111</v>
      </c>
      <c r="B103" s="1" t="s">
        <v>113</v>
      </c>
      <c r="C103" s="14">
        <v>50</v>
      </c>
      <c r="D103" s="14">
        <v>9</v>
      </c>
      <c r="E103" s="14">
        <v>82</v>
      </c>
      <c r="F103" s="15">
        <f t="shared" si="5"/>
        <v>0.71951219512195119</v>
      </c>
      <c r="G103" s="14">
        <v>51</v>
      </c>
      <c r="H103" s="14">
        <v>9</v>
      </c>
      <c r="I103" s="14">
        <v>83</v>
      </c>
      <c r="J103" s="18">
        <f t="shared" si="3"/>
        <v>0.72289156626506024</v>
      </c>
      <c r="K103" s="14">
        <v>31</v>
      </c>
      <c r="L103" s="14">
        <v>3</v>
      </c>
      <c r="M103" s="14">
        <v>73</v>
      </c>
      <c r="N103" s="18">
        <f t="shared" si="4"/>
        <v>0.46575342465753422</v>
      </c>
    </row>
    <row r="104" spans="1:14" outlineLevel="2" x14ac:dyDescent="0.3">
      <c r="A104" s="1" t="s">
        <v>111</v>
      </c>
      <c r="B104" s="1" t="s">
        <v>114</v>
      </c>
      <c r="C104" s="14">
        <v>77</v>
      </c>
      <c r="D104" s="14">
        <v>14</v>
      </c>
      <c r="E104" s="14">
        <v>127</v>
      </c>
      <c r="F104" s="15">
        <f t="shared" si="5"/>
        <v>0.71653543307086609</v>
      </c>
      <c r="G104" s="14">
        <v>80</v>
      </c>
      <c r="H104" s="14">
        <v>14</v>
      </c>
      <c r="I104" s="14">
        <v>131</v>
      </c>
      <c r="J104" s="18">
        <f t="shared" si="3"/>
        <v>0.71755725190839692</v>
      </c>
      <c r="K104" s="14">
        <v>85</v>
      </c>
      <c r="L104" s="14">
        <v>11</v>
      </c>
      <c r="M104" s="14">
        <v>138</v>
      </c>
      <c r="N104" s="18">
        <f t="shared" si="4"/>
        <v>0.69565217391304346</v>
      </c>
    </row>
    <row r="105" spans="1:14" outlineLevel="1" x14ac:dyDescent="0.3">
      <c r="A105" s="11" t="s">
        <v>115</v>
      </c>
      <c r="B105" s="12"/>
      <c r="C105" s="13">
        <f>SUBTOTAL(9,C106:C120)</f>
        <v>1441</v>
      </c>
      <c r="D105" s="13">
        <f>SUBTOTAL(9,D106:D120)</f>
        <v>102</v>
      </c>
      <c r="E105" s="13">
        <f>SUBTOTAL(9,E106:E120)</f>
        <v>1753</v>
      </c>
      <c r="F105" s="10">
        <f t="shared" si="5"/>
        <v>0.88020536223616652</v>
      </c>
      <c r="G105" s="13">
        <f>SUBTOTAL(9,G106:G120)</f>
        <v>1426</v>
      </c>
      <c r="H105" s="13">
        <f>SUBTOTAL(9,H106:H120)</f>
        <v>80</v>
      </c>
      <c r="I105" s="13">
        <f>SUBTOTAL(9,I106:I120)</f>
        <v>1818</v>
      </c>
      <c r="J105" s="10">
        <f t="shared" si="3"/>
        <v>0.82838283828382842</v>
      </c>
      <c r="K105" s="13">
        <f>SUBTOTAL(9,K106:K120)</f>
        <v>1468</v>
      </c>
      <c r="L105" s="13">
        <f>SUBTOTAL(9,L106:L120)</f>
        <v>85</v>
      </c>
      <c r="M105" s="13">
        <f>SUBTOTAL(9,M106:M120)</f>
        <v>1825</v>
      </c>
      <c r="N105" s="10">
        <f t="shared" si="4"/>
        <v>0.85095890410958908</v>
      </c>
    </row>
    <row r="106" spans="1:14" outlineLevel="2" x14ac:dyDescent="0.3">
      <c r="A106" s="1" t="s">
        <v>116</v>
      </c>
      <c r="B106" s="1" t="s">
        <v>117</v>
      </c>
      <c r="C106" s="14">
        <v>104</v>
      </c>
      <c r="D106" s="14">
        <v>4</v>
      </c>
      <c r="E106" s="14">
        <v>108</v>
      </c>
      <c r="F106" s="15">
        <f t="shared" si="5"/>
        <v>1</v>
      </c>
      <c r="G106" s="14">
        <v>76</v>
      </c>
      <c r="H106" s="14">
        <v>7</v>
      </c>
      <c r="I106" s="14">
        <v>86</v>
      </c>
      <c r="J106" s="18">
        <f t="shared" si="3"/>
        <v>0.96511627906976749</v>
      </c>
      <c r="K106" s="14">
        <v>93</v>
      </c>
      <c r="L106" s="14">
        <v>9</v>
      </c>
      <c r="M106" s="14">
        <v>104</v>
      </c>
      <c r="N106" s="18">
        <f t="shared" si="4"/>
        <v>0.98076923076923073</v>
      </c>
    </row>
    <row r="107" spans="1:14" outlineLevel="2" x14ac:dyDescent="0.3">
      <c r="A107" s="1" t="s">
        <v>116</v>
      </c>
      <c r="B107" s="1" t="s">
        <v>118</v>
      </c>
      <c r="C107" s="14">
        <v>130</v>
      </c>
      <c r="D107" s="14">
        <v>7</v>
      </c>
      <c r="E107" s="14">
        <v>160</v>
      </c>
      <c r="F107" s="15">
        <f t="shared" si="5"/>
        <v>0.85624999999999996</v>
      </c>
      <c r="G107" s="14">
        <v>119</v>
      </c>
      <c r="H107" s="14">
        <v>15</v>
      </c>
      <c r="I107" s="14">
        <v>154</v>
      </c>
      <c r="J107" s="18">
        <f t="shared" si="3"/>
        <v>0.87012987012987009</v>
      </c>
      <c r="K107" s="14">
        <v>134</v>
      </c>
      <c r="L107" s="14">
        <v>16</v>
      </c>
      <c r="M107" s="14">
        <v>170</v>
      </c>
      <c r="N107" s="18">
        <f t="shared" si="4"/>
        <v>0.88235294117647056</v>
      </c>
    </row>
    <row r="108" spans="1:14" outlineLevel="2" x14ac:dyDescent="0.3">
      <c r="A108" s="1" t="s">
        <v>116</v>
      </c>
      <c r="B108" s="1" t="s">
        <v>119</v>
      </c>
      <c r="C108" s="14">
        <v>104</v>
      </c>
      <c r="D108" s="14">
        <v>7</v>
      </c>
      <c r="E108" s="14">
        <v>122</v>
      </c>
      <c r="F108" s="15">
        <f t="shared" si="5"/>
        <v>0.9098360655737705</v>
      </c>
      <c r="G108" s="14">
        <v>120</v>
      </c>
      <c r="H108" s="14">
        <v>8</v>
      </c>
      <c r="I108" s="14">
        <v>135</v>
      </c>
      <c r="J108" s="18">
        <f t="shared" si="3"/>
        <v>0.94814814814814818</v>
      </c>
      <c r="K108" s="14">
        <v>111</v>
      </c>
      <c r="L108" s="14">
        <v>10</v>
      </c>
      <c r="M108" s="14">
        <v>129</v>
      </c>
      <c r="N108" s="18">
        <f t="shared" si="4"/>
        <v>0.93798449612403101</v>
      </c>
    </row>
    <row r="109" spans="1:14" outlineLevel="2" x14ac:dyDescent="0.3">
      <c r="A109" s="1" t="s">
        <v>116</v>
      </c>
      <c r="B109" s="1" t="s">
        <v>120</v>
      </c>
      <c r="C109" s="14">
        <v>23</v>
      </c>
      <c r="D109" s="14">
        <v>1</v>
      </c>
      <c r="E109" s="14">
        <v>32</v>
      </c>
      <c r="F109" s="15">
        <f t="shared" si="5"/>
        <v>0.75</v>
      </c>
      <c r="G109" s="14">
        <v>26</v>
      </c>
      <c r="H109" s="14">
        <v>0</v>
      </c>
      <c r="I109" s="14">
        <v>38</v>
      </c>
      <c r="J109" s="18">
        <f t="shared" si="3"/>
        <v>0.68421052631578949</v>
      </c>
      <c r="K109" s="14">
        <v>14</v>
      </c>
      <c r="L109" s="14">
        <v>0</v>
      </c>
      <c r="M109" s="14">
        <v>19</v>
      </c>
      <c r="N109" s="18">
        <f t="shared" si="4"/>
        <v>0.73684210526315785</v>
      </c>
    </row>
    <row r="110" spans="1:14" outlineLevel="2" x14ac:dyDescent="0.3">
      <c r="A110" s="1" t="s">
        <v>116</v>
      </c>
      <c r="B110" s="1" t="s">
        <v>121</v>
      </c>
      <c r="C110" s="14">
        <v>164</v>
      </c>
      <c r="D110" s="14">
        <v>18</v>
      </c>
      <c r="E110" s="14">
        <v>202</v>
      </c>
      <c r="F110" s="15">
        <f t="shared" si="5"/>
        <v>0.90099009900990101</v>
      </c>
      <c r="G110" s="14">
        <v>163</v>
      </c>
      <c r="H110" s="14">
        <v>9</v>
      </c>
      <c r="I110" s="14">
        <v>191</v>
      </c>
      <c r="J110" s="18">
        <f t="shared" si="3"/>
        <v>0.90052356020942403</v>
      </c>
      <c r="K110" s="14">
        <v>174</v>
      </c>
      <c r="L110" s="14">
        <v>9</v>
      </c>
      <c r="M110" s="14">
        <v>203</v>
      </c>
      <c r="N110" s="18">
        <f t="shared" si="4"/>
        <v>0.90147783251231528</v>
      </c>
    </row>
    <row r="111" spans="1:14" outlineLevel="2" x14ac:dyDescent="0.3">
      <c r="A111" s="1" t="s">
        <v>116</v>
      </c>
      <c r="B111" s="1" t="s">
        <v>122</v>
      </c>
      <c r="C111" s="14">
        <v>195</v>
      </c>
      <c r="D111" s="14">
        <v>10</v>
      </c>
      <c r="E111" s="14">
        <v>220</v>
      </c>
      <c r="F111" s="15">
        <f t="shared" si="5"/>
        <v>0.93181818181818177</v>
      </c>
      <c r="G111" s="14">
        <v>199</v>
      </c>
      <c r="H111" s="14">
        <v>3</v>
      </c>
      <c r="I111" s="14">
        <v>213</v>
      </c>
      <c r="J111" s="18">
        <f t="shared" si="3"/>
        <v>0.94835680751173712</v>
      </c>
      <c r="K111" s="14">
        <v>213</v>
      </c>
      <c r="L111" s="14">
        <v>3</v>
      </c>
      <c r="M111" s="14">
        <v>222</v>
      </c>
      <c r="N111" s="18">
        <f t="shared" si="4"/>
        <v>0.97297297297297303</v>
      </c>
    </row>
    <row r="112" spans="1:14" outlineLevel="2" x14ac:dyDescent="0.3">
      <c r="A112" s="1" t="s">
        <v>116</v>
      </c>
      <c r="B112" s="1" t="s">
        <v>123</v>
      </c>
      <c r="C112" s="14">
        <v>60</v>
      </c>
      <c r="D112" s="14">
        <v>1</v>
      </c>
      <c r="E112" s="14">
        <v>64</v>
      </c>
      <c r="F112" s="15">
        <f t="shared" si="5"/>
        <v>0.953125</v>
      </c>
      <c r="G112" s="14">
        <v>65</v>
      </c>
      <c r="H112" s="14">
        <v>4</v>
      </c>
      <c r="I112" s="14">
        <v>87</v>
      </c>
      <c r="J112" s="18">
        <f t="shared" si="3"/>
        <v>0.7931034482758621</v>
      </c>
      <c r="K112" s="14">
        <v>61</v>
      </c>
      <c r="L112" s="14">
        <v>3</v>
      </c>
      <c r="M112" s="14">
        <v>76</v>
      </c>
      <c r="N112" s="18">
        <f t="shared" si="4"/>
        <v>0.84210526315789469</v>
      </c>
    </row>
    <row r="113" spans="1:14" outlineLevel="2" x14ac:dyDescent="0.3">
      <c r="A113" s="1" t="s">
        <v>116</v>
      </c>
      <c r="B113" s="1" t="s">
        <v>124</v>
      </c>
      <c r="C113" s="14">
        <v>73</v>
      </c>
      <c r="D113" s="14">
        <v>10</v>
      </c>
      <c r="E113" s="14">
        <v>91</v>
      </c>
      <c r="F113" s="15">
        <f t="shared" si="5"/>
        <v>0.91208791208791207</v>
      </c>
      <c r="G113" s="14">
        <v>100</v>
      </c>
      <c r="H113" s="14">
        <v>0</v>
      </c>
      <c r="I113" s="14">
        <v>106</v>
      </c>
      <c r="J113" s="18">
        <f t="shared" si="3"/>
        <v>0.94339622641509435</v>
      </c>
      <c r="K113" s="14">
        <v>107</v>
      </c>
      <c r="L113" s="14">
        <v>0</v>
      </c>
      <c r="M113" s="14">
        <v>112</v>
      </c>
      <c r="N113" s="18">
        <f t="shared" si="4"/>
        <v>0.9553571428571429</v>
      </c>
    </row>
    <row r="114" spans="1:14" outlineLevel="2" x14ac:dyDescent="0.3">
      <c r="A114" s="1" t="s">
        <v>116</v>
      </c>
      <c r="B114" s="1" t="s">
        <v>125</v>
      </c>
      <c r="C114" s="14">
        <v>48</v>
      </c>
      <c r="D114" s="14">
        <v>5</v>
      </c>
      <c r="E114" s="14">
        <v>56</v>
      </c>
      <c r="F114" s="15">
        <f t="shared" si="5"/>
        <v>0.9464285714285714</v>
      </c>
      <c r="G114" s="14">
        <v>39</v>
      </c>
      <c r="H114" s="14">
        <v>9</v>
      </c>
      <c r="I114" s="14">
        <v>62</v>
      </c>
      <c r="J114" s="18">
        <f t="shared" si="3"/>
        <v>0.77419354838709675</v>
      </c>
      <c r="K114" s="14">
        <v>31</v>
      </c>
      <c r="L114" s="14">
        <v>9</v>
      </c>
      <c r="M114" s="14">
        <v>51</v>
      </c>
      <c r="N114" s="18">
        <f t="shared" si="4"/>
        <v>0.78431372549019607</v>
      </c>
    </row>
    <row r="115" spans="1:14" outlineLevel="2" x14ac:dyDescent="0.3">
      <c r="A115" s="1" t="s">
        <v>116</v>
      </c>
      <c r="B115" s="1" t="s">
        <v>126</v>
      </c>
      <c r="C115" s="14">
        <v>54</v>
      </c>
      <c r="D115" s="14">
        <v>3</v>
      </c>
      <c r="E115" s="14">
        <v>75</v>
      </c>
      <c r="F115" s="15">
        <f t="shared" si="5"/>
        <v>0.76</v>
      </c>
      <c r="G115" s="14">
        <v>53</v>
      </c>
      <c r="H115" s="14">
        <v>11</v>
      </c>
      <c r="I115" s="14">
        <v>84</v>
      </c>
      <c r="J115" s="18">
        <f t="shared" si="3"/>
        <v>0.76190476190476186</v>
      </c>
      <c r="K115" s="14">
        <v>56</v>
      </c>
      <c r="L115" s="14">
        <v>12</v>
      </c>
      <c r="M115" s="14">
        <v>88</v>
      </c>
      <c r="N115" s="18">
        <f t="shared" si="4"/>
        <v>0.77272727272727271</v>
      </c>
    </row>
    <row r="116" spans="1:14" outlineLevel="2" x14ac:dyDescent="0.3">
      <c r="A116" s="1" t="s">
        <v>116</v>
      </c>
      <c r="B116" s="1" t="s">
        <v>127</v>
      </c>
      <c r="C116" s="14">
        <v>169</v>
      </c>
      <c r="D116" s="14">
        <v>8</v>
      </c>
      <c r="E116" s="14">
        <v>186</v>
      </c>
      <c r="F116" s="15">
        <f t="shared" si="5"/>
        <v>0.95161290322580649</v>
      </c>
      <c r="G116" s="14">
        <v>176</v>
      </c>
      <c r="H116" s="14">
        <v>3</v>
      </c>
      <c r="I116" s="14">
        <v>202</v>
      </c>
      <c r="J116" s="18">
        <f t="shared" si="3"/>
        <v>0.88613861386138615</v>
      </c>
      <c r="K116" s="14">
        <v>170</v>
      </c>
      <c r="L116" s="14">
        <v>1</v>
      </c>
      <c r="M116" s="14">
        <v>188</v>
      </c>
      <c r="N116" s="18">
        <f t="shared" si="4"/>
        <v>0.90957446808510634</v>
      </c>
    </row>
    <row r="117" spans="1:14" outlineLevel="2" x14ac:dyDescent="0.3">
      <c r="A117" s="1" t="s">
        <v>116</v>
      </c>
      <c r="B117" s="1" t="s">
        <v>128</v>
      </c>
      <c r="C117" s="14">
        <v>173</v>
      </c>
      <c r="D117" s="14">
        <v>9</v>
      </c>
      <c r="E117" s="14">
        <v>190</v>
      </c>
      <c r="F117" s="15">
        <f t="shared" si="5"/>
        <v>0.95789473684210524</v>
      </c>
      <c r="G117" s="14">
        <v>142</v>
      </c>
      <c r="H117" s="14">
        <v>2</v>
      </c>
      <c r="I117" s="14">
        <v>182</v>
      </c>
      <c r="J117" s="18">
        <f t="shared" si="3"/>
        <v>0.79120879120879117</v>
      </c>
      <c r="K117" s="14">
        <v>155</v>
      </c>
      <c r="L117" s="14">
        <v>5</v>
      </c>
      <c r="M117" s="14">
        <v>194</v>
      </c>
      <c r="N117" s="18">
        <f t="shared" si="4"/>
        <v>0.82474226804123707</v>
      </c>
    </row>
    <row r="118" spans="1:14" outlineLevel="2" x14ac:dyDescent="0.3">
      <c r="A118" s="1" t="s">
        <v>116</v>
      </c>
      <c r="B118" s="1" t="s">
        <v>129</v>
      </c>
      <c r="C118" s="14">
        <v>83</v>
      </c>
      <c r="D118" s="14">
        <v>15</v>
      </c>
      <c r="E118" s="14">
        <v>167</v>
      </c>
      <c r="F118" s="15">
        <f t="shared" si="5"/>
        <v>0.58682634730538918</v>
      </c>
      <c r="G118" s="14">
        <v>79</v>
      </c>
      <c r="H118" s="14">
        <v>5</v>
      </c>
      <c r="I118" s="14">
        <v>185</v>
      </c>
      <c r="J118" s="18">
        <f t="shared" si="3"/>
        <v>0.45405405405405408</v>
      </c>
      <c r="K118" s="14">
        <v>86</v>
      </c>
      <c r="L118" s="14">
        <v>4</v>
      </c>
      <c r="M118" s="14">
        <v>182</v>
      </c>
      <c r="N118" s="18">
        <f t="shared" si="4"/>
        <v>0.49450549450549453</v>
      </c>
    </row>
    <row r="119" spans="1:14" outlineLevel="2" x14ac:dyDescent="0.3">
      <c r="A119" s="1" t="s">
        <v>116</v>
      </c>
      <c r="B119" s="1" t="s">
        <v>130</v>
      </c>
      <c r="C119" s="14">
        <v>30</v>
      </c>
      <c r="D119" s="14">
        <v>1</v>
      </c>
      <c r="E119" s="14">
        <v>35</v>
      </c>
      <c r="F119" s="15">
        <f t="shared" si="5"/>
        <v>0.88571428571428568</v>
      </c>
      <c r="G119" s="14">
        <v>32</v>
      </c>
      <c r="H119" s="14">
        <v>4</v>
      </c>
      <c r="I119" s="14">
        <v>40</v>
      </c>
      <c r="J119" s="18">
        <f t="shared" si="3"/>
        <v>0.9</v>
      </c>
      <c r="K119" s="14">
        <v>28</v>
      </c>
      <c r="L119" s="14">
        <v>4</v>
      </c>
      <c r="M119" s="14">
        <v>36</v>
      </c>
      <c r="N119" s="18">
        <f t="shared" si="4"/>
        <v>0.88888888888888884</v>
      </c>
    </row>
    <row r="120" spans="1:14" outlineLevel="2" x14ac:dyDescent="0.3">
      <c r="A120" s="1" t="s">
        <v>116</v>
      </c>
      <c r="B120" s="1" t="s">
        <v>131</v>
      </c>
      <c r="C120" s="14">
        <v>31</v>
      </c>
      <c r="D120" s="14">
        <v>3</v>
      </c>
      <c r="E120" s="14">
        <v>45</v>
      </c>
      <c r="F120" s="15">
        <f t="shared" si="5"/>
        <v>0.75555555555555554</v>
      </c>
      <c r="G120" s="14">
        <v>37</v>
      </c>
      <c r="H120" s="14">
        <v>0</v>
      </c>
      <c r="I120" s="14">
        <v>53</v>
      </c>
      <c r="J120" s="18">
        <f t="shared" si="3"/>
        <v>0.69811320754716977</v>
      </c>
      <c r="K120" s="14">
        <v>35</v>
      </c>
      <c r="L120" s="14">
        <v>0</v>
      </c>
      <c r="M120" s="14">
        <v>51</v>
      </c>
      <c r="N120" s="18">
        <f t="shared" si="4"/>
        <v>0.68627450980392157</v>
      </c>
    </row>
    <row r="121" spans="1:14" outlineLevel="1" x14ac:dyDescent="0.3">
      <c r="A121" s="11" t="s">
        <v>132</v>
      </c>
      <c r="B121" s="12"/>
      <c r="C121" s="13">
        <f>SUBTOTAL(9,C122:C123)</f>
        <v>136</v>
      </c>
      <c r="D121" s="13">
        <f>SUBTOTAL(9,D122:D123)</f>
        <v>10</v>
      </c>
      <c r="E121" s="13">
        <f>SUBTOTAL(9,E122:E123)</f>
        <v>300</v>
      </c>
      <c r="F121" s="10">
        <f t="shared" si="5"/>
        <v>0.48666666666666669</v>
      </c>
      <c r="G121" s="13">
        <f>SUBTOTAL(9,G122:G123)</f>
        <v>116</v>
      </c>
      <c r="H121" s="13">
        <f>SUBTOTAL(9,H122:H123)</f>
        <v>16</v>
      </c>
      <c r="I121" s="13">
        <f>SUBTOTAL(9,I122:I123)</f>
        <v>278</v>
      </c>
      <c r="J121" s="10">
        <f t="shared" si="3"/>
        <v>0.47482014388489208</v>
      </c>
      <c r="K121" s="13">
        <f>SUBTOTAL(9,K122:K123)</f>
        <v>102</v>
      </c>
      <c r="L121" s="13">
        <f>SUBTOTAL(9,L122:L123)</f>
        <v>28</v>
      </c>
      <c r="M121" s="13">
        <f>SUBTOTAL(9,M122:M123)</f>
        <v>272</v>
      </c>
      <c r="N121" s="10">
        <f t="shared" si="4"/>
        <v>0.47794117647058826</v>
      </c>
    </row>
    <row r="122" spans="1:14" outlineLevel="2" x14ac:dyDescent="0.3">
      <c r="A122" s="1" t="s">
        <v>133</v>
      </c>
      <c r="B122" s="1" t="s">
        <v>133</v>
      </c>
      <c r="C122" s="14">
        <v>68</v>
      </c>
      <c r="D122" s="14">
        <v>5</v>
      </c>
      <c r="E122" s="14">
        <v>150</v>
      </c>
      <c r="F122" s="15">
        <f t="shared" si="5"/>
        <v>0.48666666666666669</v>
      </c>
      <c r="G122" s="14">
        <v>58</v>
      </c>
      <c r="H122" s="14">
        <v>8</v>
      </c>
      <c r="I122" s="14">
        <v>139</v>
      </c>
      <c r="J122" s="18">
        <f t="shared" si="3"/>
        <v>0.47482014388489208</v>
      </c>
      <c r="K122" s="14">
        <v>51</v>
      </c>
      <c r="L122" s="14">
        <v>14</v>
      </c>
      <c r="M122" s="14">
        <v>136</v>
      </c>
      <c r="N122" s="18">
        <f t="shared" si="4"/>
        <v>0.47794117647058826</v>
      </c>
    </row>
    <row r="123" spans="1:14" outlineLevel="2" x14ac:dyDescent="0.3">
      <c r="A123" s="1" t="s">
        <v>133</v>
      </c>
      <c r="B123" s="1" t="s">
        <v>134</v>
      </c>
      <c r="C123" s="14">
        <v>68</v>
      </c>
      <c r="D123" s="14">
        <v>5</v>
      </c>
      <c r="E123" s="14">
        <v>150</v>
      </c>
      <c r="F123" s="15">
        <f t="shared" si="5"/>
        <v>0.48666666666666669</v>
      </c>
      <c r="G123" s="14">
        <v>58</v>
      </c>
      <c r="H123" s="14">
        <v>8</v>
      </c>
      <c r="I123" s="14">
        <v>139</v>
      </c>
      <c r="J123" s="18">
        <f t="shared" si="3"/>
        <v>0.47482014388489208</v>
      </c>
      <c r="K123" s="14">
        <v>51</v>
      </c>
      <c r="L123" s="14">
        <v>14</v>
      </c>
      <c r="M123" s="14">
        <v>136</v>
      </c>
      <c r="N123" s="18">
        <f t="shared" si="4"/>
        <v>0.47794117647058826</v>
      </c>
    </row>
    <row r="124" spans="1:14" outlineLevel="1" x14ac:dyDescent="0.3">
      <c r="A124" s="11" t="s">
        <v>135</v>
      </c>
      <c r="B124" s="12"/>
      <c r="C124" s="13">
        <f>SUBTOTAL(9,C125:C127)</f>
        <v>56</v>
      </c>
      <c r="D124" s="13">
        <f>SUBTOTAL(9,D125:D127)</f>
        <v>11</v>
      </c>
      <c r="E124" s="13">
        <f>SUBTOTAL(9,E125:E127)</f>
        <v>82</v>
      </c>
      <c r="F124" s="10">
        <f t="shared" si="5"/>
        <v>0.81707317073170727</v>
      </c>
      <c r="G124" s="13">
        <f>SUBTOTAL(9,G125:G127)</f>
        <v>49</v>
      </c>
      <c r="H124" s="13">
        <f>SUBTOTAL(9,H125:H127)</f>
        <v>9</v>
      </c>
      <c r="I124" s="13">
        <f>SUBTOTAL(9,I125:I127)</f>
        <v>75</v>
      </c>
      <c r="J124" s="10">
        <f t="shared" si="3"/>
        <v>0.77333333333333332</v>
      </c>
      <c r="K124" s="13">
        <f>SUBTOTAL(9,K125:K127)</f>
        <v>54</v>
      </c>
      <c r="L124" s="13">
        <f>SUBTOTAL(9,L125:L127)</f>
        <v>6</v>
      </c>
      <c r="M124" s="13">
        <f>SUBTOTAL(9,M125:M127)</f>
        <v>69</v>
      </c>
      <c r="N124" s="10">
        <f t="shared" si="4"/>
        <v>0.86956521739130432</v>
      </c>
    </row>
    <row r="125" spans="1:14" outlineLevel="2" x14ac:dyDescent="0.3">
      <c r="A125" s="1" t="s">
        <v>136</v>
      </c>
      <c r="B125" s="1" t="s">
        <v>137</v>
      </c>
      <c r="C125" s="14">
        <v>31</v>
      </c>
      <c r="D125" s="14">
        <v>4</v>
      </c>
      <c r="E125" s="14">
        <v>38</v>
      </c>
      <c r="F125" s="15">
        <f t="shared" si="5"/>
        <v>0.92105263157894735</v>
      </c>
      <c r="G125" s="14">
        <v>29</v>
      </c>
      <c r="H125" s="14">
        <v>4</v>
      </c>
      <c r="I125" s="14">
        <v>36</v>
      </c>
      <c r="J125" s="18">
        <f t="shared" si="3"/>
        <v>0.91666666666666663</v>
      </c>
      <c r="K125" s="14">
        <v>31</v>
      </c>
      <c r="L125" s="14">
        <v>5</v>
      </c>
      <c r="M125" s="14">
        <v>38</v>
      </c>
      <c r="N125" s="18">
        <f t="shared" si="4"/>
        <v>0.94736842105263153</v>
      </c>
    </row>
    <row r="126" spans="1:14" outlineLevel="2" x14ac:dyDescent="0.3">
      <c r="A126" s="1" t="s">
        <v>136</v>
      </c>
      <c r="B126" s="1" t="s">
        <v>138</v>
      </c>
      <c r="C126" s="14">
        <v>25</v>
      </c>
      <c r="D126" s="14">
        <v>3</v>
      </c>
      <c r="E126" s="14">
        <v>34</v>
      </c>
      <c r="F126" s="15">
        <f t="shared" si="5"/>
        <v>0.82352941176470584</v>
      </c>
      <c r="G126" s="14">
        <v>19</v>
      </c>
      <c r="H126" s="14">
        <v>5</v>
      </c>
      <c r="I126" s="14">
        <v>29</v>
      </c>
      <c r="J126" s="18">
        <f t="shared" si="3"/>
        <v>0.82758620689655171</v>
      </c>
      <c r="K126" s="14">
        <v>23</v>
      </c>
      <c r="L126" s="14">
        <v>1</v>
      </c>
      <c r="M126" s="14">
        <v>31</v>
      </c>
      <c r="N126" s="18">
        <f t="shared" si="4"/>
        <v>0.77419354838709675</v>
      </c>
    </row>
    <row r="127" spans="1:14" outlineLevel="2" x14ac:dyDescent="0.3">
      <c r="A127" s="1" t="s">
        <v>136</v>
      </c>
      <c r="B127" s="1" t="s">
        <v>139</v>
      </c>
      <c r="C127" s="14">
        <v>0</v>
      </c>
      <c r="D127" s="14">
        <v>4</v>
      </c>
      <c r="E127" s="14">
        <v>10</v>
      </c>
      <c r="F127" s="15">
        <f t="shared" si="5"/>
        <v>0.4</v>
      </c>
      <c r="G127" s="14">
        <v>1</v>
      </c>
      <c r="H127" s="14">
        <v>0</v>
      </c>
      <c r="I127" s="14">
        <v>10</v>
      </c>
      <c r="J127" s="18">
        <f t="shared" si="3"/>
        <v>0.1</v>
      </c>
      <c r="K127" s="14"/>
      <c r="L127" s="14"/>
      <c r="M127" s="14"/>
      <c r="N127" s="18"/>
    </row>
    <row r="128" spans="1:14" outlineLevel="1" x14ac:dyDescent="0.3">
      <c r="A128" s="11" t="s">
        <v>140</v>
      </c>
      <c r="B128" s="12"/>
      <c r="C128" s="13">
        <f>SUBTOTAL(9,C129:C129)</f>
        <v>85</v>
      </c>
      <c r="D128" s="13">
        <f>SUBTOTAL(9,D129:D129)</f>
        <v>12</v>
      </c>
      <c r="E128" s="13">
        <f>SUBTOTAL(9,E129:E129)</f>
        <v>265</v>
      </c>
      <c r="F128" s="10">
        <f t="shared" si="5"/>
        <v>0.36603773584905658</v>
      </c>
      <c r="G128" s="13">
        <f>SUBTOTAL(9,G129:G129)</f>
        <v>95</v>
      </c>
      <c r="H128" s="13">
        <f>SUBTOTAL(9,H129:H129)</f>
        <v>22</v>
      </c>
      <c r="I128" s="13">
        <f>SUBTOTAL(9,I129:I129)</f>
        <v>281</v>
      </c>
      <c r="J128" s="10">
        <f t="shared" si="3"/>
        <v>0.41637010676156583</v>
      </c>
      <c r="K128" s="13">
        <f>SUBTOTAL(9,K129:K129)</f>
        <v>119</v>
      </c>
      <c r="L128" s="13">
        <f>SUBTOTAL(9,L129:L129)</f>
        <v>34</v>
      </c>
      <c r="M128" s="13">
        <f>SUBTOTAL(9,M129:M129)</f>
        <v>298</v>
      </c>
      <c r="N128" s="10">
        <f t="shared" si="4"/>
        <v>0.51342281879194629</v>
      </c>
    </row>
    <row r="129" spans="1:14" outlineLevel="2" x14ac:dyDescent="0.3">
      <c r="A129" s="1" t="s">
        <v>141</v>
      </c>
      <c r="B129" s="1" t="s">
        <v>142</v>
      </c>
      <c r="C129" s="14">
        <v>85</v>
      </c>
      <c r="D129" s="14">
        <v>12</v>
      </c>
      <c r="E129" s="14">
        <v>265</v>
      </c>
      <c r="F129" s="15">
        <f t="shared" si="5"/>
        <v>0.36603773584905658</v>
      </c>
      <c r="G129" s="14">
        <v>95</v>
      </c>
      <c r="H129" s="14">
        <v>22</v>
      </c>
      <c r="I129" s="14">
        <v>281</v>
      </c>
      <c r="J129" s="18">
        <f t="shared" si="3"/>
        <v>0.41637010676156583</v>
      </c>
      <c r="K129" s="14">
        <v>119</v>
      </c>
      <c r="L129" s="14">
        <v>34</v>
      </c>
      <c r="M129" s="14">
        <v>298</v>
      </c>
      <c r="N129" s="18">
        <f t="shared" si="4"/>
        <v>0.51342281879194629</v>
      </c>
    </row>
    <row r="130" spans="1:14" outlineLevel="1" x14ac:dyDescent="0.3">
      <c r="A130" s="11" t="s">
        <v>143</v>
      </c>
      <c r="B130" s="12"/>
      <c r="C130" s="13">
        <f>SUBTOTAL(9,C131:C132)</f>
        <v>136</v>
      </c>
      <c r="D130" s="13">
        <f>SUBTOTAL(9,D131:D132)</f>
        <v>35</v>
      </c>
      <c r="E130" s="13">
        <f>SUBTOTAL(9,E131:E132)</f>
        <v>335</v>
      </c>
      <c r="F130" s="10">
        <f t="shared" si="5"/>
        <v>0.5104477611940299</v>
      </c>
      <c r="G130" s="13">
        <f>SUBTOTAL(9,G131:G132)</f>
        <v>130</v>
      </c>
      <c r="H130" s="13">
        <f>SUBTOTAL(9,H131:H132)</f>
        <v>42</v>
      </c>
      <c r="I130" s="13">
        <f>SUBTOTAL(9,I131:I132)</f>
        <v>324</v>
      </c>
      <c r="J130" s="10">
        <f t="shared" si="3"/>
        <v>0.53086419753086422</v>
      </c>
      <c r="K130" s="13">
        <f>SUBTOTAL(9,K131:K132)</f>
        <v>144</v>
      </c>
      <c r="L130" s="13">
        <f>SUBTOTAL(9,L131:L132)</f>
        <v>30</v>
      </c>
      <c r="M130" s="13">
        <f>SUBTOTAL(9,M131:M132)</f>
        <v>330</v>
      </c>
      <c r="N130" s="10">
        <f t="shared" si="4"/>
        <v>0.52727272727272723</v>
      </c>
    </row>
    <row r="131" spans="1:14" outlineLevel="2" x14ac:dyDescent="0.3">
      <c r="A131" s="1" t="s">
        <v>144</v>
      </c>
      <c r="B131" s="1" t="s">
        <v>145</v>
      </c>
      <c r="C131" s="14">
        <v>66</v>
      </c>
      <c r="D131" s="14">
        <v>15</v>
      </c>
      <c r="E131" s="14">
        <v>164</v>
      </c>
      <c r="F131" s="15">
        <f t="shared" si="5"/>
        <v>0.49390243902439024</v>
      </c>
      <c r="G131" s="14">
        <v>57</v>
      </c>
      <c r="H131" s="14">
        <v>18</v>
      </c>
      <c r="I131" s="14">
        <v>150</v>
      </c>
      <c r="J131" s="18">
        <f t="shared" ref="J131:J194" si="6">(G131+H131)/I131</f>
        <v>0.5</v>
      </c>
      <c r="K131" s="14">
        <v>67</v>
      </c>
      <c r="L131" s="14">
        <v>13</v>
      </c>
      <c r="M131" s="14">
        <v>149</v>
      </c>
      <c r="N131" s="18">
        <f t="shared" ref="N131:N194" si="7">(K131+L131)/M131</f>
        <v>0.53691275167785235</v>
      </c>
    </row>
    <row r="132" spans="1:14" outlineLevel="2" x14ac:dyDescent="0.3">
      <c r="A132" s="1" t="s">
        <v>144</v>
      </c>
      <c r="B132" s="1" t="s">
        <v>146</v>
      </c>
      <c r="C132" s="14">
        <v>70</v>
      </c>
      <c r="D132" s="14">
        <v>20</v>
      </c>
      <c r="E132" s="14">
        <v>171</v>
      </c>
      <c r="F132" s="15">
        <f t="shared" ref="F132:F195" si="8">(C132+D132)/E132</f>
        <v>0.52631578947368418</v>
      </c>
      <c r="G132" s="14">
        <v>73</v>
      </c>
      <c r="H132" s="14">
        <v>24</v>
      </c>
      <c r="I132" s="14">
        <v>174</v>
      </c>
      <c r="J132" s="18">
        <f t="shared" si="6"/>
        <v>0.55747126436781613</v>
      </c>
      <c r="K132" s="14">
        <v>77</v>
      </c>
      <c r="L132" s="14">
        <v>17</v>
      </c>
      <c r="M132" s="14">
        <v>181</v>
      </c>
      <c r="N132" s="18">
        <f t="shared" si="7"/>
        <v>0.51933701657458564</v>
      </c>
    </row>
    <row r="133" spans="1:14" outlineLevel="1" x14ac:dyDescent="0.3">
      <c r="A133" s="11" t="s">
        <v>147</v>
      </c>
      <c r="B133" s="12"/>
      <c r="C133" s="13">
        <f>SUBTOTAL(9,C134:C135)</f>
        <v>251</v>
      </c>
      <c r="D133" s="13">
        <f>SUBTOTAL(9,D134:D135)</f>
        <v>19</v>
      </c>
      <c r="E133" s="13">
        <f>SUBTOTAL(9,E134:E135)</f>
        <v>357</v>
      </c>
      <c r="F133" s="10">
        <f t="shared" si="8"/>
        <v>0.75630252100840334</v>
      </c>
      <c r="G133" s="13">
        <f>SUBTOTAL(9,G134:G135)</f>
        <v>237</v>
      </c>
      <c r="H133" s="13">
        <f>SUBTOTAL(9,H134:H135)</f>
        <v>14</v>
      </c>
      <c r="I133" s="13">
        <f>SUBTOTAL(9,I134:I135)</f>
        <v>333</v>
      </c>
      <c r="J133" s="10">
        <f t="shared" si="6"/>
        <v>0.75375375375375375</v>
      </c>
      <c r="K133" s="13">
        <f>SUBTOTAL(9,K134:K135)</f>
        <v>214</v>
      </c>
      <c r="L133" s="13">
        <f>SUBTOTAL(9,L134:L135)</f>
        <v>20</v>
      </c>
      <c r="M133" s="13">
        <f>SUBTOTAL(9,M134:M135)</f>
        <v>297</v>
      </c>
      <c r="N133" s="10">
        <f t="shared" si="7"/>
        <v>0.78787878787878785</v>
      </c>
    </row>
    <row r="134" spans="1:14" outlineLevel="2" x14ac:dyDescent="0.3">
      <c r="A134" s="1" t="s">
        <v>148</v>
      </c>
      <c r="B134" s="1" t="s">
        <v>149</v>
      </c>
      <c r="C134" s="14">
        <v>183</v>
      </c>
      <c r="D134" s="14">
        <v>13</v>
      </c>
      <c r="E134" s="14">
        <v>258</v>
      </c>
      <c r="F134" s="15">
        <f t="shared" si="8"/>
        <v>0.75968992248062017</v>
      </c>
      <c r="G134" s="14">
        <v>169</v>
      </c>
      <c r="H134" s="14">
        <v>12</v>
      </c>
      <c r="I134" s="14">
        <v>233</v>
      </c>
      <c r="J134" s="18">
        <f t="shared" si="6"/>
        <v>0.77682403433476399</v>
      </c>
      <c r="K134" s="14">
        <v>158</v>
      </c>
      <c r="L134" s="14">
        <v>15</v>
      </c>
      <c r="M134" s="14">
        <v>213</v>
      </c>
      <c r="N134" s="18">
        <f t="shared" si="7"/>
        <v>0.81220657276995301</v>
      </c>
    </row>
    <row r="135" spans="1:14" outlineLevel="2" x14ac:dyDescent="0.3">
      <c r="A135" s="1" t="s">
        <v>148</v>
      </c>
      <c r="B135" s="1" t="s">
        <v>150</v>
      </c>
      <c r="C135" s="14">
        <v>68</v>
      </c>
      <c r="D135" s="14">
        <v>6</v>
      </c>
      <c r="E135" s="14">
        <v>99</v>
      </c>
      <c r="F135" s="15">
        <f t="shared" si="8"/>
        <v>0.74747474747474751</v>
      </c>
      <c r="G135" s="14">
        <v>68</v>
      </c>
      <c r="H135" s="14">
        <v>2</v>
      </c>
      <c r="I135" s="14">
        <v>100</v>
      </c>
      <c r="J135" s="18">
        <f t="shared" si="6"/>
        <v>0.7</v>
      </c>
      <c r="K135" s="14">
        <v>56</v>
      </c>
      <c r="L135" s="14">
        <v>5</v>
      </c>
      <c r="M135" s="14">
        <v>84</v>
      </c>
      <c r="N135" s="18">
        <f t="shared" si="7"/>
        <v>0.72619047619047616</v>
      </c>
    </row>
    <row r="136" spans="1:14" outlineLevel="1" x14ac:dyDescent="0.3">
      <c r="A136" s="11" t="s">
        <v>151</v>
      </c>
      <c r="B136" s="12"/>
      <c r="C136" s="13">
        <f>SUBTOTAL(9,C137:C139)</f>
        <v>245</v>
      </c>
      <c r="D136" s="13">
        <f>SUBTOTAL(9,D137:D139)</f>
        <v>66</v>
      </c>
      <c r="E136" s="13">
        <f>SUBTOTAL(9,E137:E139)</f>
        <v>758</v>
      </c>
      <c r="F136" s="10">
        <f t="shared" si="8"/>
        <v>0.41029023746701848</v>
      </c>
      <c r="G136" s="13">
        <f>SUBTOTAL(9,G137:G139)</f>
        <v>245</v>
      </c>
      <c r="H136" s="13">
        <f>SUBTOTAL(9,H137:H139)</f>
        <v>65</v>
      </c>
      <c r="I136" s="13">
        <f>SUBTOTAL(9,I137:I139)</f>
        <v>780</v>
      </c>
      <c r="J136" s="10">
        <f t="shared" si="6"/>
        <v>0.39743589743589741</v>
      </c>
      <c r="K136" s="13">
        <f>SUBTOTAL(9,K137:K139)</f>
        <v>232</v>
      </c>
      <c r="L136" s="13">
        <f>SUBTOTAL(9,L137:L139)</f>
        <v>64</v>
      </c>
      <c r="M136" s="13">
        <f>SUBTOTAL(9,M137:M139)</f>
        <v>754</v>
      </c>
      <c r="N136" s="10">
        <f t="shared" si="7"/>
        <v>0.39257294429708223</v>
      </c>
    </row>
    <row r="137" spans="1:14" outlineLevel="2" x14ac:dyDescent="0.3">
      <c r="A137" s="1" t="s">
        <v>152</v>
      </c>
      <c r="B137" s="1" t="s">
        <v>153</v>
      </c>
      <c r="C137" s="14">
        <v>80</v>
      </c>
      <c r="D137" s="14">
        <v>15</v>
      </c>
      <c r="E137" s="14">
        <v>249</v>
      </c>
      <c r="F137" s="15">
        <f t="shared" si="8"/>
        <v>0.38152610441767071</v>
      </c>
      <c r="G137" s="14">
        <v>84</v>
      </c>
      <c r="H137" s="14">
        <v>19</v>
      </c>
      <c r="I137" s="14">
        <v>275</v>
      </c>
      <c r="J137" s="18">
        <f t="shared" si="6"/>
        <v>0.37454545454545457</v>
      </c>
      <c r="K137" s="14">
        <v>76</v>
      </c>
      <c r="L137" s="14">
        <v>19</v>
      </c>
      <c r="M137" s="14">
        <v>247</v>
      </c>
      <c r="N137" s="18">
        <f t="shared" si="7"/>
        <v>0.38461538461538464</v>
      </c>
    </row>
    <row r="138" spans="1:14" outlineLevel="2" x14ac:dyDescent="0.3">
      <c r="A138" s="1" t="s">
        <v>152</v>
      </c>
      <c r="B138" s="1" t="s">
        <v>154</v>
      </c>
      <c r="C138" s="14">
        <v>61</v>
      </c>
      <c r="D138" s="14">
        <v>18</v>
      </c>
      <c r="E138" s="14">
        <v>208</v>
      </c>
      <c r="F138" s="15">
        <f t="shared" si="8"/>
        <v>0.37980769230769229</v>
      </c>
      <c r="G138" s="14">
        <v>58</v>
      </c>
      <c r="H138" s="14">
        <v>23</v>
      </c>
      <c r="I138" s="14">
        <v>202</v>
      </c>
      <c r="J138" s="18">
        <f t="shared" si="6"/>
        <v>0.40099009900990101</v>
      </c>
      <c r="K138" s="14">
        <v>69</v>
      </c>
      <c r="L138" s="14">
        <v>12</v>
      </c>
      <c r="M138" s="14">
        <v>206</v>
      </c>
      <c r="N138" s="18">
        <f t="shared" si="7"/>
        <v>0.39320388349514562</v>
      </c>
    </row>
    <row r="139" spans="1:14" outlineLevel="2" x14ac:dyDescent="0.3">
      <c r="A139" s="1" t="s">
        <v>152</v>
      </c>
      <c r="B139" s="1" t="s">
        <v>155</v>
      </c>
      <c r="C139" s="14">
        <v>104</v>
      </c>
      <c r="D139" s="14">
        <v>33</v>
      </c>
      <c r="E139" s="14">
        <v>301</v>
      </c>
      <c r="F139" s="15">
        <f t="shared" si="8"/>
        <v>0.45514950166112955</v>
      </c>
      <c r="G139" s="14">
        <v>103</v>
      </c>
      <c r="H139" s="14">
        <v>23</v>
      </c>
      <c r="I139" s="14">
        <v>303</v>
      </c>
      <c r="J139" s="18">
        <f t="shared" si="6"/>
        <v>0.41584158415841582</v>
      </c>
      <c r="K139" s="14">
        <v>87</v>
      </c>
      <c r="L139" s="14">
        <v>33</v>
      </c>
      <c r="M139" s="14">
        <v>301</v>
      </c>
      <c r="N139" s="18">
        <f t="shared" si="7"/>
        <v>0.39867109634551495</v>
      </c>
    </row>
    <row r="140" spans="1:14" outlineLevel="1" x14ac:dyDescent="0.3">
      <c r="A140" s="11" t="s">
        <v>156</v>
      </c>
      <c r="B140" s="12"/>
      <c r="C140" s="13">
        <f>SUBTOTAL(9,C141:C142)</f>
        <v>270</v>
      </c>
      <c r="D140" s="13">
        <f>SUBTOTAL(9,D141:D142)</f>
        <v>32</v>
      </c>
      <c r="E140" s="13">
        <f>SUBTOTAL(9,E141:E142)</f>
        <v>432</v>
      </c>
      <c r="F140" s="10">
        <f t="shared" si="8"/>
        <v>0.69907407407407407</v>
      </c>
      <c r="G140" s="13">
        <f>SUBTOTAL(9,G141:G142)</f>
        <v>230</v>
      </c>
      <c r="H140" s="13">
        <f>SUBTOTAL(9,H141:H142)</f>
        <v>24</v>
      </c>
      <c r="I140" s="13">
        <f>SUBTOTAL(9,I141:I142)</f>
        <v>303</v>
      </c>
      <c r="J140" s="10">
        <f t="shared" si="6"/>
        <v>0.83828382838283833</v>
      </c>
      <c r="K140" s="13">
        <f>SUBTOTAL(9,K141:K142)</f>
        <v>330</v>
      </c>
      <c r="L140" s="13">
        <f>SUBTOTAL(9,L141:L142)</f>
        <v>25</v>
      </c>
      <c r="M140" s="13">
        <f>SUBTOTAL(9,M141:M142)</f>
        <v>491</v>
      </c>
      <c r="N140" s="10">
        <f t="shared" si="7"/>
        <v>0.72301425661914465</v>
      </c>
    </row>
    <row r="141" spans="1:14" outlineLevel="2" x14ac:dyDescent="0.3">
      <c r="A141" s="1" t="s">
        <v>157</v>
      </c>
      <c r="B141" s="1" t="s">
        <v>158</v>
      </c>
      <c r="C141" s="14">
        <v>124</v>
      </c>
      <c r="D141" s="14">
        <v>19</v>
      </c>
      <c r="E141" s="14">
        <v>227</v>
      </c>
      <c r="F141" s="15">
        <f t="shared" si="8"/>
        <v>0.62995594713656389</v>
      </c>
      <c r="G141" s="14">
        <v>102</v>
      </c>
      <c r="H141" s="14">
        <v>14</v>
      </c>
      <c r="I141" s="14">
        <v>140</v>
      </c>
      <c r="J141" s="18">
        <f t="shared" si="6"/>
        <v>0.82857142857142863</v>
      </c>
      <c r="K141" s="14">
        <v>154</v>
      </c>
      <c r="L141" s="14">
        <v>12</v>
      </c>
      <c r="M141" s="14">
        <v>265</v>
      </c>
      <c r="N141" s="18">
        <f t="shared" si="7"/>
        <v>0.62641509433962261</v>
      </c>
    </row>
    <row r="142" spans="1:14" outlineLevel="2" x14ac:dyDescent="0.3">
      <c r="A142" s="1" t="s">
        <v>157</v>
      </c>
      <c r="B142" s="1" t="s">
        <v>159</v>
      </c>
      <c r="C142" s="14">
        <v>146</v>
      </c>
      <c r="D142" s="14">
        <v>13</v>
      </c>
      <c r="E142" s="14">
        <v>205</v>
      </c>
      <c r="F142" s="15">
        <f t="shared" si="8"/>
        <v>0.775609756097561</v>
      </c>
      <c r="G142" s="14">
        <v>128</v>
      </c>
      <c r="H142" s="14">
        <v>10</v>
      </c>
      <c r="I142" s="14">
        <v>163</v>
      </c>
      <c r="J142" s="18">
        <f t="shared" si="6"/>
        <v>0.84662576687116564</v>
      </c>
      <c r="K142" s="14">
        <v>176</v>
      </c>
      <c r="L142" s="14">
        <v>13</v>
      </c>
      <c r="M142" s="14">
        <v>226</v>
      </c>
      <c r="N142" s="18">
        <f t="shared" si="7"/>
        <v>0.83628318584070793</v>
      </c>
    </row>
    <row r="143" spans="1:14" outlineLevel="1" x14ac:dyDescent="0.3">
      <c r="A143" s="11" t="s">
        <v>160</v>
      </c>
      <c r="B143" s="12"/>
      <c r="C143" s="13">
        <f>SUBTOTAL(9,C144:C175)</f>
        <v>3313</v>
      </c>
      <c r="D143" s="13">
        <f>SUBTOTAL(9,D144:D175)</f>
        <v>1052</v>
      </c>
      <c r="E143" s="13">
        <f>SUBTOTAL(9,E144:E175)</f>
        <v>13655</v>
      </c>
      <c r="F143" s="10">
        <f t="shared" si="8"/>
        <v>0.31966312705968508</v>
      </c>
      <c r="G143" s="13">
        <f>SUBTOTAL(9,G144:G175)</f>
        <v>4137</v>
      </c>
      <c r="H143" s="13">
        <f>SUBTOTAL(9,H144:H175)</f>
        <v>1157</v>
      </c>
      <c r="I143" s="13">
        <f>SUBTOTAL(9,I144:I175)</f>
        <v>13604</v>
      </c>
      <c r="J143" s="10">
        <f t="shared" si="6"/>
        <v>0.38915024992649222</v>
      </c>
      <c r="K143" s="13">
        <f>SUBTOTAL(9,K144:K175)</f>
        <v>3987</v>
      </c>
      <c r="L143" s="13">
        <f>SUBTOTAL(9,L144:L175)</f>
        <v>1154</v>
      </c>
      <c r="M143" s="13">
        <f>SUBTOTAL(9,M144:M175)</f>
        <v>13338</v>
      </c>
      <c r="N143" s="10">
        <f t="shared" si="7"/>
        <v>0.38544009596641177</v>
      </c>
    </row>
    <row r="144" spans="1:14" outlineLevel="2" x14ac:dyDescent="0.3">
      <c r="A144" s="1" t="s">
        <v>161</v>
      </c>
      <c r="B144" s="1" t="s">
        <v>162</v>
      </c>
      <c r="C144" s="14">
        <v>40</v>
      </c>
      <c r="D144" s="14">
        <v>61</v>
      </c>
      <c r="E144" s="14">
        <v>292</v>
      </c>
      <c r="F144" s="15">
        <f t="shared" si="8"/>
        <v>0.3458904109589041</v>
      </c>
      <c r="G144" s="14">
        <v>37</v>
      </c>
      <c r="H144" s="14">
        <v>56</v>
      </c>
      <c r="I144" s="14">
        <v>277</v>
      </c>
      <c r="J144" s="18">
        <f t="shared" si="6"/>
        <v>0.33574007220216606</v>
      </c>
      <c r="K144" s="14">
        <v>46</v>
      </c>
      <c r="L144" s="14">
        <v>47</v>
      </c>
      <c r="M144" s="14">
        <v>257</v>
      </c>
      <c r="N144" s="18">
        <f t="shared" si="7"/>
        <v>0.36186770428015563</v>
      </c>
    </row>
    <row r="145" spans="1:14" outlineLevel="2" x14ac:dyDescent="0.3">
      <c r="A145" s="1" t="s">
        <v>161</v>
      </c>
      <c r="B145" s="1" t="s">
        <v>163</v>
      </c>
      <c r="C145" s="14">
        <v>160</v>
      </c>
      <c r="D145" s="14">
        <v>39</v>
      </c>
      <c r="E145" s="14">
        <v>397</v>
      </c>
      <c r="F145" s="15">
        <f t="shared" si="8"/>
        <v>0.50125944584382875</v>
      </c>
      <c r="G145" s="14">
        <v>176</v>
      </c>
      <c r="H145" s="14">
        <v>41</v>
      </c>
      <c r="I145" s="14">
        <v>414</v>
      </c>
      <c r="J145" s="18">
        <f t="shared" si="6"/>
        <v>0.52415458937198067</v>
      </c>
      <c r="K145" s="14">
        <v>193</v>
      </c>
      <c r="L145" s="14">
        <v>41</v>
      </c>
      <c r="M145" s="14">
        <v>416</v>
      </c>
      <c r="N145" s="18">
        <f t="shared" si="7"/>
        <v>0.5625</v>
      </c>
    </row>
    <row r="146" spans="1:14" outlineLevel="2" x14ac:dyDescent="0.3">
      <c r="A146" s="1" t="s">
        <v>161</v>
      </c>
      <c r="B146" s="1" t="s">
        <v>164</v>
      </c>
      <c r="C146" s="14">
        <v>218</v>
      </c>
      <c r="D146" s="14">
        <v>105</v>
      </c>
      <c r="E146" s="14">
        <v>588</v>
      </c>
      <c r="F146" s="15">
        <f t="shared" si="8"/>
        <v>0.54931972789115646</v>
      </c>
      <c r="G146" s="14">
        <v>243</v>
      </c>
      <c r="H146" s="14">
        <v>121</v>
      </c>
      <c r="I146" s="14">
        <v>586</v>
      </c>
      <c r="J146" s="18">
        <f t="shared" si="6"/>
        <v>0.62116040955631402</v>
      </c>
      <c r="K146" s="14">
        <v>207</v>
      </c>
      <c r="L146" s="14">
        <v>120</v>
      </c>
      <c r="M146" s="14">
        <v>537</v>
      </c>
      <c r="N146" s="18">
        <f t="shared" si="7"/>
        <v>0.60893854748603349</v>
      </c>
    </row>
    <row r="147" spans="1:14" outlineLevel="2" x14ac:dyDescent="0.3">
      <c r="A147" s="1" t="s">
        <v>161</v>
      </c>
      <c r="B147" s="1" t="s">
        <v>165</v>
      </c>
      <c r="C147" s="14">
        <v>120</v>
      </c>
      <c r="D147" s="14">
        <v>32</v>
      </c>
      <c r="E147" s="14">
        <v>519</v>
      </c>
      <c r="F147" s="15">
        <f t="shared" si="8"/>
        <v>0.2928709055876686</v>
      </c>
      <c r="G147" s="14">
        <v>139</v>
      </c>
      <c r="H147" s="14">
        <v>24</v>
      </c>
      <c r="I147" s="14">
        <v>506</v>
      </c>
      <c r="J147" s="18">
        <f t="shared" si="6"/>
        <v>0.32213438735177868</v>
      </c>
      <c r="K147" s="14">
        <v>143</v>
      </c>
      <c r="L147" s="14">
        <v>26</v>
      </c>
      <c r="M147" s="14">
        <v>500</v>
      </c>
      <c r="N147" s="18">
        <f t="shared" si="7"/>
        <v>0.33800000000000002</v>
      </c>
    </row>
    <row r="148" spans="1:14" outlineLevel="2" x14ac:dyDescent="0.3">
      <c r="A148" s="1" t="s">
        <v>161</v>
      </c>
      <c r="B148" s="1" t="s">
        <v>166</v>
      </c>
      <c r="C148" s="14">
        <v>65</v>
      </c>
      <c r="D148" s="14">
        <v>31</v>
      </c>
      <c r="E148" s="14">
        <v>418</v>
      </c>
      <c r="F148" s="15">
        <f t="shared" si="8"/>
        <v>0.22966507177033493</v>
      </c>
      <c r="G148" s="14">
        <v>89</v>
      </c>
      <c r="H148" s="14">
        <v>26</v>
      </c>
      <c r="I148" s="14">
        <v>421</v>
      </c>
      <c r="J148" s="18">
        <f t="shared" si="6"/>
        <v>0.27315914489311166</v>
      </c>
      <c r="K148" s="14">
        <v>99</v>
      </c>
      <c r="L148" s="14">
        <v>19</v>
      </c>
      <c r="M148" s="14">
        <v>420</v>
      </c>
      <c r="N148" s="18">
        <f t="shared" si="7"/>
        <v>0.28095238095238095</v>
      </c>
    </row>
    <row r="149" spans="1:14" outlineLevel="2" x14ac:dyDescent="0.3">
      <c r="A149" s="1" t="s">
        <v>161</v>
      </c>
      <c r="B149" s="1" t="s">
        <v>167</v>
      </c>
      <c r="C149" s="14">
        <v>48</v>
      </c>
      <c r="D149" s="14">
        <v>38</v>
      </c>
      <c r="E149" s="14">
        <v>437</v>
      </c>
      <c r="F149" s="15">
        <f t="shared" si="8"/>
        <v>0.19679633867276888</v>
      </c>
      <c r="G149" s="14">
        <v>70</v>
      </c>
      <c r="H149" s="14">
        <v>45</v>
      </c>
      <c r="I149" s="14">
        <v>403</v>
      </c>
      <c r="J149" s="18">
        <f t="shared" si="6"/>
        <v>0.28535980148883372</v>
      </c>
      <c r="K149" s="14">
        <v>57</v>
      </c>
      <c r="L149" s="14">
        <v>40</v>
      </c>
      <c r="M149" s="14">
        <v>400</v>
      </c>
      <c r="N149" s="18">
        <f t="shared" si="7"/>
        <v>0.24249999999999999</v>
      </c>
    </row>
    <row r="150" spans="1:14" outlineLevel="2" x14ac:dyDescent="0.3">
      <c r="A150" s="1" t="s">
        <v>161</v>
      </c>
      <c r="B150" s="1" t="s">
        <v>168</v>
      </c>
      <c r="C150" s="14">
        <v>10</v>
      </c>
      <c r="D150" s="14">
        <v>2</v>
      </c>
      <c r="E150" s="14">
        <v>23</v>
      </c>
      <c r="F150" s="15">
        <f t="shared" si="8"/>
        <v>0.52173913043478259</v>
      </c>
      <c r="G150" s="14">
        <v>17</v>
      </c>
      <c r="H150" s="14">
        <v>3</v>
      </c>
      <c r="I150" s="14">
        <v>27</v>
      </c>
      <c r="J150" s="18">
        <f t="shared" si="6"/>
        <v>0.7407407407407407</v>
      </c>
      <c r="K150" s="14">
        <v>20</v>
      </c>
      <c r="L150" s="14">
        <v>0</v>
      </c>
      <c r="M150" s="14">
        <v>30</v>
      </c>
      <c r="N150" s="18">
        <f t="shared" si="7"/>
        <v>0.66666666666666663</v>
      </c>
    </row>
    <row r="151" spans="1:14" outlineLevel="2" x14ac:dyDescent="0.3">
      <c r="A151" s="1" t="s">
        <v>161</v>
      </c>
      <c r="B151" s="1" t="s">
        <v>169</v>
      </c>
      <c r="C151" s="14">
        <v>33</v>
      </c>
      <c r="D151" s="14">
        <v>43</v>
      </c>
      <c r="E151" s="14">
        <v>297</v>
      </c>
      <c r="F151" s="15">
        <f t="shared" si="8"/>
        <v>0.25589225589225589</v>
      </c>
      <c r="G151" s="14">
        <v>52</v>
      </c>
      <c r="H151" s="14">
        <v>46</v>
      </c>
      <c r="I151" s="14">
        <v>301</v>
      </c>
      <c r="J151" s="18">
        <f t="shared" si="6"/>
        <v>0.32558139534883723</v>
      </c>
      <c r="K151" s="14">
        <v>37</v>
      </c>
      <c r="L151" s="14">
        <v>63</v>
      </c>
      <c r="M151" s="14">
        <v>298</v>
      </c>
      <c r="N151" s="18">
        <f t="shared" si="7"/>
        <v>0.33557046979865773</v>
      </c>
    </row>
    <row r="152" spans="1:14" outlineLevel="2" x14ac:dyDescent="0.3">
      <c r="A152" s="1" t="s">
        <v>161</v>
      </c>
      <c r="B152" s="1" t="s">
        <v>48</v>
      </c>
      <c r="C152" s="14">
        <v>157</v>
      </c>
      <c r="D152" s="14">
        <v>26</v>
      </c>
      <c r="E152" s="14">
        <v>366</v>
      </c>
      <c r="F152" s="15">
        <f t="shared" si="8"/>
        <v>0.5</v>
      </c>
      <c r="G152" s="14">
        <v>199</v>
      </c>
      <c r="H152" s="14">
        <v>32</v>
      </c>
      <c r="I152" s="14">
        <v>397</v>
      </c>
      <c r="J152" s="18">
        <f t="shared" si="6"/>
        <v>0.58186397984886651</v>
      </c>
      <c r="K152" s="14">
        <v>196</v>
      </c>
      <c r="L152" s="14">
        <v>33</v>
      </c>
      <c r="M152" s="14">
        <v>403</v>
      </c>
      <c r="N152" s="18">
        <f t="shared" si="7"/>
        <v>0.56823821339950376</v>
      </c>
    </row>
    <row r="153" spans="1:14" outlineLevel="2" x14ac:dyDescent="0.3">
      <c r="A153" s="1" t="s">
        <v>161</v>
      </c>
      <c r="B153" s="1" t="s">
        <v>170</v>
      </c>
      <c r="C153" s="14">
        <v>5</v>
      </c>
      <c r="D153" s="14">
        <v>2</v>
      </c>
      <c r="E153" s="14">
        <v>23</v>
      </c>
      <c r="F153" s="15">
        <f t="shared" si="8"/>
        <v>0.30434782608695654</v>
      </c>
      <c r="G153" s="14">
        <v>11</v>
      </c>
      <c r="H153" s="14">
        <v>1</v>
      </c>
      <c r="I153" s="14">
        <v>20</v>
      </c>
      <c r="J153" s="18">
        <f t="shared" si="6"/>
        <v>0.6</v>
      </c>
      <c r="K153" s="14">
        <v>5</v>
      </c>
      <c r="L153" s="14">
        <v>0</v>
      </c>
      <c r="M153" s="14">
        <v>17</v>
      </c>
      <c r="N153" s="18">
        <f t="shared" si="7"/>
        <v>0.29411764705882354</v>
      </c>
    </row>
    <row r="154" spans="1:14" outlineLevel="2" x14ac:dyDescent="0.3">
      <c r="A154" s="1" t="s">
        <v>161</v>
      </c>
      <c r="B154" s="1" t="s">
        <v>171</v>
      </c>
      <c r="C154" s="14">
        <v>73</v>
      </c>
      <c r="D154" s="14">
        <v>14</v>
      </c>
      <c r="E154" s="14">
        <v>155</v>
      </c>
      <c r="F154" s="15">
        <f t="shared" si="8"/>
        <v>0.56129032258064515</v>
      </c>
      <c r="G154" s="14">
        <v>100</v>
      </c>
      <c r="H154" s="14">
        <v>14</v>
      </c>
      <c r="I154" s="14">
        <v>151</v>
      </c>
      <c r="J154" s="18">
        <f t="shared" si="6"/>
        <v>0.75496688741721851</v>
      </c>
      <c r="K154" s="14">
        <v>102</v>
      </c>
      <c r="L154" s="14">
        <v>19</v>
      </c>
      <c r="M154" s="14">
        <v>167</v>
      </c>
      <c r="N154" s="18">
        <f t="shared" si="7"/>
        <v>0.72455089820359286</v>
      </c>
    </row>
    <row r="155" spans="1:14" outlineLevel="2" x14ac:dyDescent="0.3">
      <c r="A155" s="1" t="s">
        <v>161</v>
      </c>
      <c r="B155" s="1" t="s">
        <v>172</v>
      </c>
      <c r="C155" s="14">
        <v>236</v>
      </c>
      <c r="D155" s="14">
        <v>45</v>
      </c>
      <c r="E155" s="14">
        <v>403</v>
      </c>
      <c r="F155" s="15">
        <f t="shared" si="8"/>
        <v>0.69727047146401988</v>
      </c>
      <c r="G155" s="14">
        <v>240</v>
      </c>
      <c r="H155" s="14">
        <v>33</v>
      </c>
      <c r="I155" s="14">
        <v>378</v>
      </c>
      <c r="J155" s="18">
        <f t="shared" si="6"/>
        <v>0.72222222222222221</v>
      </c>
      <c r="K155" s="14">
        <v>240</v>
      </c>
      <c r="L155" s="14">
        <v>39</v>
      </c>
      <c r="M155" s="14">
        <v>359</v>
      </c>
      <c r="N155" s="18">
        <f t="shared" si="7"/>
        <v>0.77715877437325909</v>
      </c>
    </row>
    <row r="156" spans="1:14" outlineLevel="2" x14ac:dyDescent="0.3">
      <c r="A156" s="1" t="s">
        <v>161</v>
      </c>
      <c r="B156" s="1" t="s">
        <v>173</v>
      </c>
      <c r="C156" s="14">
        <v>50</v>
      </c>
      <c r="D156" s="14">
        <v>16</v>
      </c>
      <c r="E156" s="14">
        <v>365</v>
      </c>
      <c r="F156" s="15">
        <f t="shared" si="8"/>
        <v>0.18082191780821918</v>
      </c>
      <c r="G156" s="14">
        <v>80</v>
      </c>
      <c r="H156" s="14">
        <v>21</v>
      </c>
      <c r="I156" s="14">
        <v>372</v>
      </c>
      <c r="J156" s="18">
        <f t="shared" si="6"/>
        <v>0.271505376344086</v>
      </c>
      <c r="K156" s="14">
        <v>71</v>
      </c>
      <c r="L156" s="14">
        <v>17</v>
      </c>
      <c r="M156" s="14">
        <v>364</v>
      </c>
      <c r="N156" s="18">
        <f t="shared" si="7"/>
        <v>0.24175824175824176</v>
      </c>
    </row>
    <row r="157" spans="1:14" outlineLevel="2" x14ac:dyDescent="0.3">
      <c r="A157" s="1" t="s">
        <v>161</v>
      </c>
      <c r="B157" s="1" t="s">
        <v>174</v>
      </c>
      <c r="C157" s="14">
        <v>197</v>
      </c>
      <c r="D157" s="14">
        <v>31</v>
      </c>
      <c r="E157" s="14">
        <v>438</v>
      </c>
      <c r="F157" s="15">
        <f t="shared" si="8"/>
        <v>0.52054794520547942</v>
      </c>
      <c r="G157" s="14">
        <v>214</v>
      </c>
      <c r="H157" s="14">
        <v>44</v>
      </c>
      <c r="I157" s="14">
        <v>459</v>
      </c>
      <c r="J157" s="18">
        <f t="shared" si="6"/>
        <v>0.56209150326797386</v>
      </c>
      <c r="K157" s="14">
        <v>220</v>
      </c>
      <c r="L157" s="14">
        <v>39</v>
      </c>
      <c r="M157" s="14">
        <v>473</v>
      </c>
      <c r="N157" s="18">
        <f t="shared" si="7"/>
        <v>0.54756871035940802</v>
      </c>
    </row>
    <row r="158" spans="1:14" outlineLevel="2" x14ac:dyDescent="0.3">
      <c r="A158" s="1" t="s">
        <v>161</v>
      </c>
      <c r="B158" s="1" t="s">
        <v>175</v>
      </c>
      <c r="C158" s="14">
        <v>111</v>
      </c>
      <c r="D158" s="14">
        <v>60</v>
      </c>
      <c r="E158" s="14">
        <v>504</v>
      </c>
      <c r="F158" s="15">
        <f t="shared" si="8"/>
        <v>0.3392857142857143</v>
      </c>
      <c r="G158" s="14">
        <v>123</v>
      </c>
      <c r="H158" s="14">
        <v>84</v>
      </c>
      <c r="I158" s="14">
        <v>507</v>
      </c>
      <c r="J158" s="18">
        <f t="shared" si="6"/>
        <v>0.40828402366863903</v>
      </c>
      <c r="K158" s="14">
        <v>164</v>
      </c>
      <c r="L158" s="14">
        <v>88</v>
      </c>
      <c r="M158" s="14">
        <v>551</v>
      </c>
      <c r="N158" s="18">
        <f t="shared" si="7"/>
        <v>0.4573502722323049</v>
      </c>
    </row>
    <row r="159" spans="1:14" outlineLevel="2" x14ac:dyDescent="0.3">
      <c r="A159" s="1" t="s">
        <v>161</v>
      </c>
      <c r="B159" s="1" t="s">
        <v>176</v>
      </c>
      <c r="C159" s="14">
        <v>251</v>
      </c>
      <c r="D159" s="14">
        <v>95</v>
      </c>
      <c r="E159" s="14">
        <v>1192</v>
      </c>
      <c r="F159" s="15">
        <f t="shared" si="8"/>
        <v>0.29026845637583892</v>
      </c>
      <c r="G159" s="14">
        <v>329</v>
      </c>
      <c r="H159" s="14">
        <v>104</v>
      </c>
      <c r="I159" s="14">
        <v>1105</v>
      </c>
      <c r="J159" s="18">
        <f t="shared" si="6"/>
        <v>0.3918552036199095</v>
      </c>
      <c r="K159" s="14">
        <v>308</v>
      </c>
      <c r="L159" s="14">
        <v>98</v>
      </c>
      <c r="M159" s="14">
        <v>1077</v>
      </c>
      <c r="N159" s="18">
        <f t="shared" si="7"/>
        <v>0.37697307335190344</v>
      </c>
    </row>
    <row r="160" spans="1:14" outlineLevel="2" x14ac:dyDescent="0.3">
      <c r="A160" s="1" t="s">
        <v>161</v>
      </c>
      <c r="B160" s="1" t="s">
        <v>177</v>
      </c>
      <c r="C160" s="14">
        <v>102</v>
      </c>
      <c r="D160" s="14">
        <v>52</v>
      </c>
      <c r="E160" s="14">
        <v>360</v>
      </c>
      <c r="F160" s="15">
        <f t="shared" si="8"/>
        <v>0.42777777777777776</v>
      </c>
      <c r="G160" s="14">
        <v>126</v>
      </c>
      <c r="H160" s="14">
        <v>34</v>
      </c>
      <c r="I160" s="14">
        <v>378</v>
      </c>
      <c r="J160" s="18">
        <f t="shared" si="6"/>
        <v>0.42328042328042326</v>
      </c>
      <c r="K160" s="14">
        <v>116</v>
      </c>
      <c r="L160" s="14">
        <v>34</v>
      </c>
      <c r="M160" s="14">
        <v>321</v>
      </c>
      <c r="N160" s="18">
        <f t="shared" si="7"/>
        <v>0.46728971962616822</v>
      </c>
    </row>
    <row r="161" spans="1:14" outlineLevel="2" x14ac:dyDescent="0.3">
      <c r="A161" s="1" t="s">
        <v>161</v>
      </c>
      <c r="B161" s="1" t="s">
        <v>178</v>
      </c>
      <c r="C161" s="14">
        <v>110</v>
      </c>
      <c r="D161" s="14">
        <v>29</v>
      </c>
      <c r="E161" s="14">
        <v>425</v>
      </c>
      <c r="F161" s="15">
        <f t="shared" si="8"/>
        <v>0.32705882352941179</v>
      </c>
      <c r="G161" s="14">
        <v>141</v>
      </c>
      <c r="H161" s="14">
        <v>40</v>
      </c>
      <c r="I161" s="14">
        <v>467</v>
      </c>
      <c r="J161" s="18">
        <f t="shared" si="6"/>
        <v>0.38758029978586722</v>
      </c>
      <c r="K161" s="14">
        <v>153</v>
      </c>
      <c r="L161" s="14">
        <v>39</v>
      </c>
      <c r="M161" s="14">
        <v>466</v>
      </c>
      <c r="N161" s="18">
        <f t="shared" si="7"/>
        <v>0.41201716738197425</v>
      </c>
    </row>
    <row r="162" spans="1:14" outlineLevel="2" x14ac:dyDescent="0.3">
      <c r="A162" s="1" t="s">
        <v>161</v>
      </c>
      <c r="B162" s="1" t="s">
        <v>179</v>
      </c>
      <c r="C162" s="14">
        <v>115</v>
      </c>
      <c r="D162" s="14">
        <v>14</v>
      </c>
      <c r="E162" s="14">
        <v>723</v>
      </c>
      <c r="F162" s="15">
        <f t="shared" si="8"/>
        <v>0.17842323651452283</v>
      </c>
      <c r="G162" s="14">
        <v>134</v>
      </c>
      <c r="H162" s="14">
        <v>29</v>
      </c>
      <c r="I162" s="14">
        <v>729</v>
      </c>
      <c r="J162" s="18">
        <f t="shared" si="6"/>
        <v>0.22359396433470508</v>
      </c>
      <c r="K162" s="14">
        <v>146</v>
      </c>
      <c r="L162" s="14">
        <v>34</v>
      </c>
      <c r="M162" s="14">
        <v>757</v>
      </c>
      <c r="N162" s="18">
        <f t="shared" si="7"/>
        <v>0.23778071334214002</v>
      </c>
    </row>
    <row r="163" spans="1:14" outlineLevel="2" x14ac:dyDescent="0.3">
      <c r="A163" s="1" t="s">
        <v>161</v>
      </c>
      <c r="B163" s="1" t="s">
        <v>180</v>
      </c>
      <c r="C163" s="14">
        <v>125</v>
      </c>
      <c r="D163" s="14">
        <v>35</v>
      </c>
      <c r="E163" s="14">
        <v>651</v>
      </c>
      <c r="F163" s="15">
        <f t="shared" si="8"/>
        <v>0.24577572964669739</v>
      </c>
      <c r="G163" s="14">
        <v>187</v>
      </c>
      <c r="H163" s="14">
        <v>53</v>
      </c>
      <c r="I163" s="14">
        <v>678</v>
      </c>
      <c r="J163" s="18">
        <f t="shared" si="6"/>
        <v>0.35398230088495575</v>
      </c>
      <c r="K163" s="14">
        <v>180</v>
      </c>
      <c r="L163" s="14">
        <v>44</v>
      </c>
      <c r="M163" s="14">
        <v>656</v>
      </c>
      <c r="N163" s="18">
        <f t="shared" si="7"/>
        <v>0.34146341463414637</v>
      </c>
    </row>
    <row r="164" spans="1:14" outlineLevel="2" x14ac:dyDescent="0.3">
      <c r="A164" s="1" t="s">
        <v>161</v>
      </c>
      <c r="B164" s="1" t="s">
        <v>181</v>
      </c>
      <c r="C164" s="14">
        <v>82</v>
      </c>
      <c r="D164" s="14">
        <v>18</v>
      </c>
      <c r="E164" s="14">
        <v>491</v>
      </c>
      <c r="F164" s="15">
        <f t="shared" si="8"/>
        <v>0.20366598778004075</v>
      </c>
      <c r="G164" s="14">
        <v>111</v>
      </c>
      <c r="H164" s="14">
        <v>15</v>
      </c>
      <c r="I164" s="14">
        <v>476</v>
      </c>
      <c r="J164" s="18">
        <f t="shared" si="6"/>
        <v>0.26470588235294118</v>
      </c>
      <c r="K164" s="14">
        <v>97</v>
      </c>
      <c r="L164" s="14">
        <v>13</v>
      </c>
      <c r="M164" s="14">
        <v>484</v>
      </c>
      <c r="N164" s="18">
        <f t="shared" si="7"/>
        <v>0.22727272727272727</v>
      </c>
    </row>
    <row r="165" spans="1:14" outlineLevel="2" x14ac:dyDescent="0.3">
      <c r="A165" s="1" t="s">
        <v>161</v>
      </c>
      <c r="B165" s="1" t="s">
        <v>182</v>
      </c>
      <c r="C165" s="14">
        <v>70</v>
      </c>
      <c r="D165" s="14">
        <v>12</v>
      </c>
      <c r="E165" s="14">
        <v>313</v>
      </c>
      <c r="F165" s="15">
        <f t="shared" si="8"/>
        <v>0.26198083067092653</v>
      </c>
      <c r="G165" s="14">
        <v>85</v>
      </c>
      <c r="H165" s="14">
        <v>19</v>
      </c>
      <c r="I165" s="14">
        <v>326</v>
      </c>
      <c r="J165" s="18">
        <f t="shared" si="6"/>
        <v>0.31901840490797545</v>
      </c>
      <c r="K165" s="14">
        <v>81</v>
      </c>
      <c r="L165" s="14">
        <v>20</v>
      </c>
      <c r="M165" s="14">
        <v>338</v>
      </c>
      <c r="N165" s="18">
        <f t="shared" si="7"/>
        <v>0.29881656804733731</v>
      </c>
    </row>
    <row r="166" spans="1:14" outlineLevel="2" x14ac:dyDescent="0.3">
      <c r="A166" s="1" t="s">
        <v>161</v>
      </c>
      <c r="B166" s="1" t="s">
        <v>183</v>
      </c>
      <c r="C166" s="14">
        <v>134</v>
      </c>
      <c r="D166" s="14">
        <v>28</v>
      </c>
      <c r="E166" s="14">
        <v>396</v>
      </c>
      <c r="F166" s="15">
        <f t="shared" si="8"/>
        <v>0.40909090909090912</v>
      </c>
      <c r="G166" s="14">
        <v>172</v>
      </c>
      <c r="H166" s="14">
        <v>31</v>
      </c>
      <c r="I166" s="14">
        <v>394</v>
      </c>
      <c r="J166" s="18">
        <f t="shared" si="6"/>
        <v>0.51522842639593913</v>
      </c>
      <c r="K166" s="14">
        <v>156</v>
      </c>
      <c r="L166" s="14">
        <v>30</v>
      </c>
      <c r="M166" s="14">
        <v>386</v>
      </c>
      <c r="N166" s="18">
        <f t="shared" si="7"/>
        <v>0.48186528497409326</v>
      </c>
    </row>
    <row r="167" spans="1:14" outlineLevel="2" x14ac:dyDescent="0.3">
      <c r="A167" s="1" t="s">
        <v>161</v>
      </c>
      <c r="B167" s="1" t="s">
        <v>184</v>
      </c>
      <c r="C167" s="14">
        <v>26</v>
      </c>
      <c r="D167" s="14">
        <v>7</v>
      </c>
      <c r="E167" s="14">
        <v>83</v>
      </c>
      <c r="F167" s="15">
        <f t="shared" si="8"/>
        <v>0.39759036144578314</v>
      </c>
      <c r="G167" s="14">
        <v>40</v>
      </c>
      <c r="H167" s="14">
        <v>4</v>
      </c>
      <c r="I167" s="14">
        <v>83</v>
      </c>
      <c r="J167" s="18">
        <f t="shared" si="6"/>
        <v>0.53012048192771088</v>
      </c>
      <c r="K167" s="14">
        <v>40</v>
      </c>
      <c r="L167" s="14">
        <v>3</v>
      </c>
      <c r="M167" s="14">
        <v>77</v>
      </c>
      <c r="N167" s="18">
        <f t="shared" si="7"/>
        <v>0.55844155844155841</v>
      </c>
    </row>
    <row r="168" spans="1:14" outlineLevel="2" x14ac:dyDescent="0.3">
      <c r="A168" s="1" t="s">
        <v>161</v>
      </c>
      <c r="B168" s="1" t="s">
        <v>185</v>
      </c>
      <c r="C168" s="14">
        <v>25</v>
      </c>
      <c r="D168" s="14">
        <v>3</v>
      </c>
      <c r="E168" s="14">
        <v>135</v>
      </c>
      <c r="F168" s="15">
        <f t="shared" si="8"/>
        <v>0.2074074074074074</v>
      </c>
      <c r="G168" s="14">
        <v>41</v>
      </c>
      <c r="H168" s="14">
        <v>6</v>
      </c>
      <c r="I168" s="14">
        <v>105</v>
      </c>
      <c r="J168" s="18">
        <f t="shared" si="6"/>
        <v>0.44761904761904764</v>
      </c>
      <c r="K168" s="14">
        <v>51</v>
      </c>
      <c r="L168" s="14">
        <v>14</v>
      </c>
      <c r="M168" s="14">
        <v>95</v>
      </c>
      <c r="N168" s="18">
        <f t="shared" si="7"/>
        <v>0.68421052631578949</v>
      </c>
    </row>
    <row r="169" spans="1:14" outlineLevel="2" x14ac:dyDescent="0.3">
      <c r="A169" s="1" t="s">
        <v>161</v>
      </c>
      <c r="B169" s="1" t="s">
        <v>186</v>
      </c>
      <c r="C169" s="14">
        <v>103</v>
      </c>
      <c r="D169" s="14">
        <v>57</v>
      </c>
      <c r="E169" s="14">
        <v>501</v>
      </c>
      <c r="F169" s="15">
        <f t="shared" si="8"/>
        <v>0.31936127744510978</v>
      </c>
      <c r="G169" s="14">
        <v>144</v>
      </c>
      <c r="H169" s="14">
        <v>60</v>
      </c>
      <c r="I169" s="14">
        <v>513</v>
      </c>
      <c r="J169" s="18">
        <f t="shared" si="6"/>
        <v>0.39766081871345027</v>
      </c>
      <c r="K169" s="14">
        <v>132</v>
      </c>
      <c r="L169" s="14">
        <v>49</v>
      </c>
      <c r="M169" s="14">
        <v>472</v>
      </c>
      <c r="N169" s="18">
        <f t="shared" si="7"/>
        <v>0.38347457627118642</v>
      </c>
    </row>
    <row r="170" spans="1:14" outlineLevel="2" x14ac:dyDescent="0.3">
      <c r="A170" s="1" t="s">
        <v>161</v>
      </c>
      <c r="B170" s="1" t="s">
        <v>187</v>
      </c>
      <c r="C170" s="14">
        <v>158</v>
      </c>
      <c r="D170" s="14">
        <v>34</v>
      </c>
      <c r="E170" s="14">
        <v>524</v>
      </c>
      <c r="F170" s="15">
        <f t="shared" si="8"/>
        <v>0.36641221374045801</v>
      </c>
      <c r="G170" s="14">
        <v>206</v>
      </c>
      <c r="H170" s="14">
        <v>30</v>
      </c>
      <c r="I170" s="14">
        <v>558</v>
      </c>
      <c r="J170" s="18">
        <f t="shared" si="6"/>
        <v>0.42293906810035842</v>
      </c>
      <c r="K170" s="14">
        <v>161</v>
      </c>
      <c r="L170" s="14">
        <v>39</v>
      </c>
      <c r="M170" s="14">
        <v>521</v>
      </c>
      <c r="N170" s="18">
        <f t="shared" si="7"/>
        <v>0.38387715930902111</v>
      </c>
    </row>
    <row r="171" spans="1:14" outlineLevel="2" x14ac:dyDescent="0.3">
      <c r="A171" s="1" t="s">
        <v>161</v>
      </c>
      <c r="B171" s="1" t="s">
        <v>188</v>
      </c>
      <c r="C171" s="14">
        <v>22</v>
      </c>
      <c r="D171" s="14">
        <v>8</v>
      </c>
      <c r="E171" s="14">
        <v>90</v>
      </c>
      <c r="F171" s="15">
        <f t="shared" si="8"/>
        <v>0.33333333333333331</v>
      </c>
      <c r="G171" s="14">
        <v>31</v>
      </c>
      <c r="H171" s="14">
        <v>10</v>
      </c>
      <c r="I171" s="14">
        <v>90</v>
      </c>
      <c r="J171" s="18">
        <f t="shared" si="6"/>
        <v>0.45555555555555555</v>
      </c>
      <c r="K171" s="14">
        <v>32</v>
      </c>
      <c r="L171" s="14">
        <v>12</v>
      </c>
      <c r="M171" s="14">
        <v>99</v>
      </c>
      <c r="N171" s="18">
        <f t="shared" si="7"/>
        <v>0.44444444444444442</v>
      </c>
    </row>
    <row r="172" spans="1:14" outlineLevel="2" x14ac:dyDescent="0.3">
      <c r="A172" s="1" t="s">
        <v>161</v>
      </c>
      <c r="B172" s="1" t="s">
        <v>189</v>
      </c>
      <c r="C172" s="14">
        <v>145</v>
      </c>
      <c r="D172" s="14">
        <v>37</v>
      </c>
      <c r="E172" s="14">
        <v>526</v>
      </c>
      <c r="F172" s="15">
        <f t="shared" si="8"/>
        <v>0.34600760456273766</v>
      </c>
      <c r="G172" s="14">
        <v>165</v>
      </c>
      <c r="H172" s="14">
        <v>33</v>
      </c>
      <c r="I172" s="14">
        <v>532</v>
      </c>
      <c r="J172" s="18">
        <f t="shared" si="6"/>
        <v>0.37218045112781956</v>
      </c>
      <c r="K172" s="14">
        <v>162</v>
      </c>
      <c r="L172" s="14">
        <v>46</v>
      </c>
      <c r="M172" s="14">
        <v>507</v>
      </c>
      <c r="N172" s="18">
        <f t="shared" si="7"/>
        <v>0.41025641025641024</v>
      </c>
    </row>
    <row r="173" spans="1:14" outlineLevel="2" x14ac:dyDescent="0.3">
      <c r="A173" s="1" t="s">
        <v>161</v>
      </c>
      <c r="B173" s="1" t="s">
        <v>190</v>
      </c>
      <c r="C173" s="14">
        <v>98</v>
      </c>
      <c r="D173" s="14">
        <v>18</v>
      </c>
      <c r="E173" s="14">
        <v>541</v>
      </c>
      <c r="F173" s="15">
        <f t="shared" si="8"/>
        <v>0.2144177449168207</v>
      </c>
      <c r="G173" s="14">
        <v>96</v>
      </c>
      <c r="H173" s="14">
        <v>22</v>
      </c>
      <c r="I173" s="14">
        <v>487</v>
      </c>
      <c r="J173" s="18">
        <f t="shared" si="6"/>
        <v>0.24229979466119098</v>
      </c>
      <c r="K173" s="14">
        <v>86</v>
      </c>
      <c r="L173" s="14">
        <v>20</v>
      </c>
      <c r="M173" s="14">
        <v>479</v>
      </c>
      <c r="N173" s="18">
        <f t="shared" si="7"/>
        <v>0.22129436325678498</v>
      </c>
    </row>
    <row r="174" spans="1:14" outlineLevel="2" x14ac:dyDescent="0.3">
      <c r="A174" s="1" t="s">
        <v>161</v>
      </c>
      <c r="B174" s="1" t="s">
        <v>191</v>
      </c>
      <c r="C174" s="14">
        <v>124</v>
      </c>
      <c r="D174" s="14">
        <v>25</v>
      </c>
      <c r="E174" s="14">
        <v>1038</v>
      </c>
      <c r="F174" s="15">
        <f t="shared" si="8"/>
        <v>0.14354527938342967</v>
      </c>
      <c r="G174" s="14">
        <v>219</v>
      </c>
      <c r="H174" s="14">
        <v>39</v>
      </c>
      <c r="I174" s="14">
        <v>1019</v>
      </c>
      <c r="J174" s="18">
        <f t="shared" si="6"/>
        <v>0.25318940137389595</v>
      </c>
      <c r="K174" s="14">
        <v>174</v>
      </c>
      <c r="L174" s="14">
        <v>48</v>
      </c>
      <c r="M174" s="14">
        <v>971</v>
      </c>
      <c r="N174" s="18">
        <f t="shared" si="7"/>
        <v>0.22863027806385169</v>
      </c>
    </row>
    <row r="175" spans="1:14" outlineLevel="2" x14ac:dyDescent="0.3">
      <c r="A175" s="1" t="s">
        <v>161</v>
      </c>
      <c r="B175" s="1" t="s">
        <v>192</v>
      </c>
      <c r="C175" s="14">
        <v>100</v>
      </c>
      <c r="D175" s="14">
        <v>35</v>
      </c>
      <c r="E175" s="14">
        <v>441</v>
      </c>
      <c r="F175" s="15">
        <f t="shared" si="8"/>
        <v>0.30612244897959184</v>
      </c>
      <c r="G175" s="14">
        <v>120</v>
      </c>
      <c r="H175" s="14">
        <v>37</v>
      </c>
      <c r="I175" s="14">
        <v>445</v>
      </c>
      <c r="J175" s="18">
        <f t="shared" si="6"/>
        <v>0.35280898876404493</v>
      </c>
      <c r="K175" s="14">
        <v>112</v>
      </c>
      <c r="L175" s="14">
        <v>20</v>
      </c>
      <c r="M175" s="14">
        <v>440</v>
      </c>
      <c r="N175" s="18">
        <f t="shared" si="7"/>
        <v>0.3</v>
      </c>
    </row>
    <row r="176" spans="1:14" outlineLevel="1" x14ac:dyDescent="0.3">
      <c r="A176" s="11" t="s">
        <v>193</v>
      </c>
      <c r="B176" s="12"/>
      <c r="C176" s="13">
        <f>SUBTOTAL(9,C177:C179)</f>
        <v>140</v>
      </c>
      <c r="D176" s="13">
        <f>SUBTOTAL(9,D177:D179)</f>
        <v>17</v>
      </c>
      <c r="E176" s="13">
        <f>SUBTOTAL(9,E177:E179)</f>
        <v>314</v>
      </c>
      <c r="F176" s="10">
        <f t="shared" si="8"/>
        <v>0.5</v>
      </c>
      <c r="G176" s="13">
        <f>SUBTOTAL(9,G177:G179)</f>
        <v>142</v>
      </c>
      <c r="H176" s="13">
        <f>SUBTOTAL(9,H177:H179)</f>
        <v>20</v>
      </c>
      <c r="I176" s="13">
        <f>SUBTOTAL(9,I177:I179)</f>
        <v>332</v>
      </c>
      <c r="J176" s="10">
        <f t="shared" si="6"/>
        <v>0.48795180722891568</v>
      </c>
      <c r="K176" s="13">
        <f>SUBTOTAL(9,K177:K179)</f>
        <v>153</v>
      </c>
      <c r="L176" s="13">
        <f>SUBTOTAL(9,L177:L179)</f>
        <v>19</v>
      </c>
      <c r="M176" s="13">
        <f>SUBTOTAL(9,M177:M179)</f>
        <v>309</v>
      </c>
      <c r="N176" s="10">
        <f t="shared" si="7"/>
        <v>0.55663430420711979</v>
      </c>
    </row>
    <row r="177" spans="1:14" outlineLevel="2" x14ac:dyDescent="0.3">
      <c r="A177" s="1" t="s">
        <v>194</v>
      </c>
      <c r="B177" s="1" t="s">
        <v>195</v>
      </c>
      <c r="C177" s="14">
        <v>99</v>
      </c>
      <c r="D177" s="14">
        <v>13</v>
      </c>
      <c r="E177" s="14">
        <v>198</v>
      </c>
      <c r="F177" s="15">
        <f t="shared" si="8"/>
        <v>0.56565656565656564</v>
      </c>
      <c r="G177" s="14">
        <v>108</v>
      </c>
      <c r="H177" s="14">
        <v>15</v>
      </c>
      <c r="I177" s="14">
        <v>219</v>
      </c>
      <c r="J177" s="18">
        <f t="shared" si="6"/>
        <v>0.56164383561643838</v>
      </c>
      <c r="K177" s="14">
        <v>115</v>
      </c>
      <c r="L177" s="14">
        <v>18</v>
      </c>
      <c r="M177" s="14">
        <v>220</v>
      </c>
      <c r="N177" s="18">
        <f t="shared" si="7"/>
        <v>0.6045454545454545</v>
      </c>
    </row>
    <row r="178" spans="1:14" outlineLevel="2" x14ac:dyDescent="0.3">
      <c r="A178" s="1" t="s">
        <v>194</v>
      </c>
      <c r="B178" s="1" t="s">
        <v>196</v>
      </c>
      <c r="C178" s="14">
        <v>20</v>
      </c>
      <c r="D178" s="14">
        <v>4</v>
      </c>
      <c r="E178" s="14">
        <v>64</v>
      </c>
      <c r="F178" s="15">
        <f t="shared" si="8"/>
        <v>0.375</v>
      </c>
      <c r="G178" s="14">
        <v>13</v>
      </c>
      <c r="H178" s="14">
        <v>3</v>
      </c>
      <c r="I178" s="14">
        <v>56</v>
      </c>
      <c r="J178" s="18">
        <f t="shared" si="6"/>
        <v>0.2857142857142857</v>
      </c>
      <c r="K178" s="14">
        <v>12</v>
      </c>
      <c r="L178" s="14">
        <v>1</v>
      </c>
      <c r="M178" s="14">
        <v>43</v>
      </c>
      <c r="N178" s="18">
        <f t="shared" si="7"/>
        <v>0.30232558139534882</v>
      </c>
    </row>
    <row r="179" spans="1:14" outlineLevel="2" x14ac:dyDescent="0.3">
      <c r="A179" s="1" t="s">
        <v>194</v>
      </c>
      <c r="B179" s="1" t="s">
        <v>197</v>
      </c>
      <c r="C179" s="14">
        <v>21</v>
      </c>
      <c r="D179" s="14">
        <v>0</v>
      </c>
      <c r="E179" s="14">
        <v>52</v>
      </c>
      <c r="F179" s="15">
        <f t="shared" si="8"/>
        <v>0.40384615384615385</v>
      </c>
      <c r="G179" s="14">
        <v>21</v>
      </c>
      <c r="H179" s="14">
        <v>2</v>
      </c>
      <c r="I179" s="14">
        <v>57</v>
      </c>
      <c r="J179" s="18">
        <f t="shared" si="6"/>
        <v>0.40350877192982454</v>
      </c>
      <c r="K179" s="14">
        <v>26</v>
      </c>
      <c r="L179" s="14">
        <v>0</v>
      </c>
      <c r="M179" s="14">
        <v>46</v>
      </c>
      <c r="N179" s="18">
        <f t="shared" si="7"/>
        <v>0.56521739130434778</v>
      </c>
    </row>
    <row r="180" spans="1:14" outlineLevel="1" x14ac:dyDescent="0.3">
      <c r="A180" s="11" t="s">
        <v>198</v>
      </c>
      <c r="B180" s="12"/>
      <c r="C180" s="13">
        <f>SUBTOTAL(9,C181:C182)</f>
        <v>124</v>
      </c>
      <c r="D180" s="13">
        <f>SUBTOTAL(9,D181:D182)</f>
        <v>29</v>
      </c>
      <c r="E180" s="13">
        <f>SUBTOTAL(9,E181:E182)</f>
        <v>318</v>
      </c>
      <c r="F180" s="10">
        <f t="shared" si="8"/>
        <v>0.48113207547169812</v>
      </c>
      <c r="G180" s="13">
        <f>SUBTOTAL(9,G181:G182)</f>
        <v>101</v>
      </c>
      <c r="H180" s="13">
        <f>SUBTOTAL(9,H181:H182)</f>
        <v>29</v>
      </c>
      <c r="I180" s="13">
        <f>SUBTOTAL(9,I181:I182)</f>
        <v>289</v>
      </c>
      <c r="J180" s="10">
        <f t="shared" si="6"/>
        <v>0.44982698961937717</v>
      </c>
      <c r="K180" s="13">
        <f>SUBTOTAL(9,K181:K182)</f>
        <v>114</v>
      </c>
      <c r="L180" s="13">
        <f>SUBTOTAL(9,L181:L182)</f>
        <v>12</v>
      </c>
      <c r="M180" s="13">
        <f>SUBTOTAL(9,M181:M182)</f>
        <v>263</v>
      </c>
      <c r="N180" s="10">
        <f t="shared" si="7"/>
        <v>0.47908745247148288</v>
      </c>
    </row>
    <row r="181" spans="1:14" outlineLevel="2" x14ac:dyDescent="0.3">
      <c r="A181" s="1" t="s">
        <v>199</v>
      </c>
      <c r="B181" s="1" t="s">
        <v>200</v>
      </c>
      <c r="C181" s="14">
        <v>119</v>
      </c>
      <c r="D181" s="14">
        <v>26</v>
      </c>
      <c r="E181" s="14">
        <v>304</v>
      </c>
      <c r="F181" s="15">
        <f t="shared" si="8"/>
        <v>0.47697368421052633</v>
      </c>
      <c r="G181" s="14">
        <v>95</v>
      </c>
      <c r="H181" s="14">
        <v>28</v>
      </c>
      <c r="I181" s="14">
        <v>279</v>
      </c>
      <c r="J181" s="18">
        <f t="shared" si="6"/>
        <v>0.44086021505376344</v>
      </c>
      <c r="K181" s="14">
        <v>111</v>
      </c>
      <c r="L181" s="14">
        <v>11</v>
      </c>
      <c r="M181" s="14">
        <v>254</v>
      </c>
      <c r="N181" s="18">
        <f t="shared" si="7"/>
        <v>0.48031496062992124</v>
      </c>
    </row>
    <row r="182" spans="1:14" outlineLevel="2" x14ac:dyDescent="0.3">
      <c r="A182" s="1" t="s">
        <v>199</v>
      </c>
      <c r="B182" s="1" t="s">
        <v>201</v>
      </c>
      <c r="C182" s="14">
        <v>5</v>
      </c>
      <c r="D182" s="14">
        <v>3</v>
      </c>
      <c r="E182" s="14">
        <v>14</v>
      </c>
      <c r="F182" s="15">
        <f t="shared" si="8"/>
        <v>0.5714285714285714</v>
      </c>
      <c r="G182" s="14">
        <v>6</v>
      </c>
      <c r="H182" s="14">
        <v>1</v>
      </c>
      <c r="I182" s="14">
        <v>10</v>
      </c>
      <c r="J182" s="18">
        <f t="shared" si="6"/>
        <v>0.7</v>
      </c>
      <c r="K182" s="14">
        <v>3</v>
      </c>
      <c r="L182" s="14">
        <v>1</v>
      </c>
      <c r="M182" s="14">
        <v>9</v>
      </c>
      <c r="N182" s="18">
        <f t="shared" si="7"/>
        <v>0.44444444444444442</v>
      </c>
    </row>
    <row r="183" spans="1:14" outlineLevel="1" x14ac:dyDescent="0.3">
      <c r="A183" s="11" t="s">
        <v>202</v>
      </c>
      <c r="B183" s="12"/>
      <c r="C183" s="13">
        <f>SUBTOTAL(9,C184:C184)</f>
        <v>83</v>
      </c>
      <c r="D183" s="13">
        <f>SUBTOTAL(9,D184:D184)</f>
        <v>5</v>
      </c>
      <c r="E183" s="13">
        <f>SUBTOTAL(9,E184:E184)</f>
        <v>117</v>
      </c>
      <c r="F183" s="10">
        <f t="shared" si="8"/>
        <v>0.75213675213675213</v>
      </c>
      <c r="G183" s="13">
        <f>SUBTOTAL(9,G184:G184)</f>
        <v>79</v>
      </c>
      <c r="H183" s="13">
        <f>SUBTOTAL(9,H184:H184)</f>
        <v>8</v>
      </c>
      <c r="I183" s="13">
        <f>SUBTOTAL(9,I184:I184)</f>
        <v>114</v>
      </c>
      <c r="J183" s="10">
        <f t="shared" si="6"/>
        <v>0.76315789473684215</v>
      </c>
      <c r="K183" s="13">
        <f>SUBTOTAL(9,K184:K184)</f>
        <v>72</v>
      </c>
      <c r="L183" s="13">
        <f>SUBTOTAL(9,L184:L184)</f>
        <v>9</v>
      </c>
      <c r="M183" s="13">
        <f>SUBTOTAL(9,M184:M184)</f>
        <v>107</v>
      </c>
      <c r="N183" s="10">
        <f t="shared" si="7"/>
        <v>0.7570093457943925</v>
      </c>
    </row>
    <row r="184" spans="1:14" outlineLevel="2" x14ac:dyDescent="0.3">
      <c r="A184" s="1" t="s">
        <v>203</v>
      </c>
      <c r="B184" s="1" t="s">
        <v>204</v>
      </c>
      <c r="C184" s="14">
        <v>83</v>
      </c>
      <c r="D184" s="14">
        <v>5</v>
      </c>
      <c r="E184" s="14">
        <v>117</v>
      </c>
      <c r="F184" s="15">
        <f t="shared" si="8"/>
        <v>0.75213675213675213</v>
      </c>
      <c r="G184" s="14">
        <v>79</v>
      </c>
      <c r="H184" s="14">
        <v>8</v>
      </c>
      <c r="I184" s="14">
        <v>114</v>
      </c>
      <c r="J184" s="18">
        <f t="shared" si="6"/>
        <v>0.76315789473684215</v>
      </c>
      <c r="K184" s="14">
        <v>72</v>
      </c>
      <c r="L184" s="14">
        <v>9</v>
      </c>
      <c r="M184" s="14">
        <v>107</v>
      </c>
      <c r="N184" s="18">
        <f t="shared" si="7"/>
        <v>0.7570093457943925</v>
      </c>
    </row>
    <row r="185" spans="1:14" outlineLevel="1" x14ac:dyDescent="0.3">
      <c r="A185" s="11" t="s">
        <v>205</v>
      </c>
      <c r="B185" s="12"/>
      <c r="C185" s="13">
        <f>SUBTOTAL(9,C186:C186)</f>
        <v>38</v>
      </c>
      <c r="D185" s="13">
        <f>SUBTOTAL(9,D186:D186)</f>
        <v>1</v>
      </c>
      <c r="E185" s="13">
        <f>SUBTOTAL(9,E186:E186)</f>
        <v>46</v>
      </c>
      <c r="F185" s="10">
        <f t="shared" si="8"/>
        <v>0.84782608695652173</v>
      </c>
      <c r="G185" s="13">
        <v>45</v>
      </c>
      <c r="H185" s="13">
        <v>1</v>
      </c>
      <c r="I185" s="13">
        <v>55</v>
      </c>
      <c r="J185" s="10">
        <f t="shared" si="6"/>
        <v>0.83636363636363631</v>
      </c>
      <c r="K185" s="13">
        <f>SUBTOTAL(9,K186:K186)</f>
        <v>49</v>
      </c>
      <c r="L185" s="13">
        <f>SUBTOTAL(9,L186:L186)</f>
        <v>7</v>
      </c>
      <c r="M185" s="13">
        <f>SUBTOTAL(9,M186:M186)</f>
        <v>68</v>
      </c>
      <c r="N185" s="10">
        <f t="shared" si="7"/>
        <v>0.82352941176470584</v>
      </c>
    </row>
    <row r="186" spans="1:14" outlineLevel="2" x14ac:dyDescent="0.3">
      <c r="A186" s="1" t="s">
        <v>206</v>
      </c>
      <c r="B186" s="1" t="s">
        <v>207</v>
      </c>
      <c r="C186" s="14">
        <v>38</v>
      </c>
      <c r="D186" s="14">
        <v>1</v>
      </c>
      <c r="E186" s="14">
        <v>46</v>
      </c>
      <c r="F186" s="15">
        <f t="shared" si="8"/>
        <v>0.84782608695652173</v>
      </c>
      <c r="G186" s="14">
        <v>45</v>
      </c>
      <c r="H186" s="14">
        <v>1</v>
      </c>
      <c r="I186" s="14">
        <v>55</v>
      </c>
      <c r="J186" s="18">
        <f t="shared" si="6"/>
        <v>0.83636363636363631</v>
      </c>
      <c r="K186" s="14">
        <v>49</v>
      </c>
      <c r="L186" s="14">
        <v>7</v>
      </c>
      <c r="M186" s="14">
        <v>68</v>
      </c>
      <c r="N186" s="18">
        <f t="shared" si="7"/>
        <v>0.82352941176470584</v>
      </c>
    </row>
    <row r="187" spans="1:14" outlineLevel="1" x14ac:dyDescent="0.3">
      <c r="A187" s="11" t="s">
        <v>208</v>
      </c>
      <c r="B187" s="12"/>
      <c r="C187" s="13">
        <f>SUBTOTAL(9,C188:C194)</f>
        <v>117</v>
      </c>
      <c r="D187" s="13">
        <f>SUBTOTAL(9,D188:D194)</f>
        <v>8</v>
      </c>
      <c r="E187" s="13">
        <f>SUBTOTAL(9,E188:E194)</f>
        <v>201</v>
      </c>
      <c r="F187" s="10">
        <f t="shared" si="8"/>
        <v>0.62189054726368154</v>
      </c>
      <c r="G187" s="13">
        <f>SUBTOTAL(9,G188:G194)</f>
        <v>113</v>
      </c>
      <c r="H187" s="13">
        <f>SUBTOTAL(9,H188:H194)</f>
        <v>9</v>
      </c>
      <c r="I187" s="13">
        <f>SUBTOTAL(9,I188:I194)</f>
        <v>165</v>
      </c>
      <c r="J187" s="10">
        <f t="shared" si="6"/>
        <v>0.73939393939393938</v>
      </c>
      <c r="K187" s="13">
        <f>SUBTOTAL(9,K188:K194)</f>
        <v>125</v>
      </c>
      <c r="L187" s="13">
        <f>SUBTOTAL(9,L188:L194)</f>
        <v>13</v>
      </c>
      <c r="M187" s="13">
        <f>SUBTOTAL(9,M188:M194)</f>
        <v>206</v>
      </c>
      <c r="N187" s="10">
        <f t="shared" si="7"/>
        <v>0.66990291262135926</v>
      </c>
    </row>
    <row r="188" spans="1:14" outlineLevel="2" x14ac:dyDescent="0.3">
      <c r="A188" s="1" t="s">
        <v>209</v>
      </c>
      <c r="B188" s="1" t="s">
        <v>210</v>
      </c>
      <c r="C188" s="14">
        <v>13</v>
      </c>
      <c r="D188" s="14">
        <v>0</v>
      </c>
      <c r="E188" s="14">
        <v>20</v>
      </c>
      <c r="F188" s="15">
        <f t="shared" si="8"/>
        <v>0.65</v>
      </c>
      <c r="G188" s="14"/>
      <c r="H188" s="14"/>
      <c r="I188" s="14"/>
      <c r="J188" s="18"/>
      <c r="K188" s="14">
        <v>15</v>
      </c>
      <c r="L188" s="14">
        <v>1</v>
      </c>
      <c r="M188" s="14">
        <v>19</v>
      </c>
      <c r="N188" s="18">
        <f t="shared" si="7"/>
        <v>0.84210526315789469</v>
      </c>
    </row>
    <row r="189" spans="1:14" outlineLevel="2" x14ac:dyDescent="0.3">
      <c r="A189" s="1" t="s">
        <v>209</v>
      </c>
      <c r="B189" s="1" t="s">
        <v>211</v>
      </c>
      <c r="C189" s="14">
        <v>35</v>
      </c>
      <c r="D189" s="14">
        <v>1</v>
      </c>
      <c r="E189" s="14">
        <v>44</v>
      </c>
      <c r="F189" s="15">
        <f t="shared" si="8"/>
        <v>0.81818181818181823</v>
      </c>
      <c r="G189" s="14">
        <v>28</v>
      </c>
      <c r="H189" s="14">
        <v>3</v>
      </c>
      <c r="I189" s="14">
        <v>38</v>
      </c>
      <c r="J189" s="18">
        <f t="shared" si="6"/>
        <v>0.81578947368421051</v>
      </c>
      <c r="K189" s="14">
        <v>24</v>
      </c>
      <c r="L189" s="14">
        <v>2</v>
      </c>
      <c r="M189" s="14">
        <v>34</v>
      </c>
      <c r="N189" s="18">
        <f t="shared" si="7"/>
        <v>0.76470588235294112</v>
      </c>
    </row>
    <row r="190" spans="1:14" outlineLevel="2" x14ac:dyDescent="0.3">
      <c r="A190" s="1" t="s">
        <v>209</v>
      </c>
      <c r="B190" s="1" t="s">
        <v>212</v>
      </c>
      <c r="C190" s="14">
        <v>22</v>
      </c>
      <c r="D190" s="14">
        <v>5</v>
      </c>
      <c r="E190" s="14">
        <v>46</v>
      </c>
      <c r="F190" s="15">
        <f t="shared" si="8"/>
        <v>0.58695652173913049</v>
      </c>
      <c r="G190" s="14">
        <v>36</v>
      </c>
      <c r="H190" s="14">
        <v>4</v>
      </c>
      <c r="I190" s="14">
        <v>45</v>
      </c>
      <c r="J190" s="18">
        <f t="shared" si="6"/>
        <v>0.88888888888888884</v>
      </c>
      <c r="K190" s="14">
        <v>30</v>
      </c>
      <c r="L190" s="14">
        <v>4</v>
      </c>
      <c r="M190" s="14">
        <v>52</v>
      </c>
      <c r="N190" s="18">
        <f t="shared" si="7"/>
        <v>0.65384615384615385</v>
      </c>
    </row>
    <row r="191" spans="1:14" outlineLevel="2" x14ac:dyDescent="0.3">
      <c r="A191" s="1" t="s">
        <v>209</v>
      </c>
      <c r="B191" s="1" t="s">
        <v>213</v>
      </c>
      <c r="C191" s="14">
        <v>8</v>
      </c>
      <c r="D191" s="14">
        <v>0</v>
      </c>
      <c r="E191" s="14">
        <v>12</v>
      </c>
      <c r="F191" s="15">
        <f t="shared" si="8"/>
        <v>0.66666666666666663</v>
      </c>
      <c r="G191" s="14">
        <v>11</v>
      </c>
      <c r="H191" s="14">
        <v>0</v>
      </c>
      <c r="I191" s="14">
        <v>13</v>
      </c>
      <c r="J191" s="18">
        <f t="shared" si="6"/>
        <v>0.84615384615384615</v>
      </c>
      <c r="K191" s="14">
        <v>12</v>
      </c>
      <c r="L191" s="14">
        <v>0</v>
      </c>
      <c r="M191" s="14">
        <v>16</v>
      </c>
      <c r="N191" s="18">
        <f t="shared" si="7"/>
        <v>0.75</v>
      </c>
    </row>
    <row r="192" spans="1:14" outlineLevel="2" x14ac:dyDescent="0.3">
      <c r="A192" s="1" t="s">
        <v>209</v>
      </c>
      <c r="B192" s="1" t="s">
        <v>214</v>
      </c>
      <c r="C192" s="14">
        <v>28</v>
      </c>
      <c r="D192" s="14">
        <v>2</v>
      </c>
      <c r="E192" s="14">
        <v>58</v>
      </c>
      <c r="F192" s="15">
        <f t="shared" si="8"/>
        <v>0.51724137931034486</v>
      </c>
      <c r="G192" s="14">
        <v>25</v>
      </c>
      <c r="H192" s="14">
        <v>2</v>
      </c>
      <c r="I192" s="14">
        <v>49</v>
      </c>
      <c r="J192" s="18">
        <f t="shared" si="6"/>
        <v>0.55102040816326525</v>
      </c>
      <c r="K192" s="14">
        <v>29</v>
      </c>
      <c r="L192" s="14">
        <v>6</v>
      </c>
      <c r="M192" s="14">
        <v>63</v>
      </c>
      <c r="N192" s="18">
        <f t="shared" si="7"/>
        <v>0.55555555555555558</v>
      </c>
    </row>
    <row r="193" spans="1:14" outlineLevel="2" x14ac:dyDescent="0.3">
      <c r="A193" s="1" t="s">
        <v>209</v>
      </c>
      <c r="B193" s="1" t="s">
        <v>215</v>
      </c>
      <c r="C193" s="14">
        <v>2</v>
      </c>
      <c r="D193" s="14">
        <v>0</v>
      </c>
      <c r="E193" s="14">
        <v>10</v>
      </c>
      <c r="F193" s="15">
        <f t="shared" si="8"/>
        <v>0.2</v>
      </c>
      <c r="G193" s="14">
        <v>6</v>
      </c>
      <c r="H193" s="14">
        <v>0</v>
      </c>
      <c r="I193" s="14">
        <v>10</v>
      </c>
      <c r="J193" s="18">
        <f t="shared" si="6"/>
        <v>0.6</v>
      </c>
      <c r="K193" s="14">
        <v>7</v>
      </c>
      <c r="L193" s="14">
        <v>0</v>
      </c>
      <c r="M193" s="14">
        <v>11</v>
      </c>
      <c r="N193" s="18">
        <f t="shared" si="7"/>
        <v>0.63636363636363635</v>
      </c>
    </row>
    <row r="194" spans="1:14" outlineLevel="2" x14ac:dyDescent="0.3">
      <c r="A194" s="1" t="s">
        <v>209</v>
      </c>
      <c r="B194" s="1" t="s">
        <v>216</v>
      </c>
      <c r="C194" s="14">
        <v>9</v>
      </c>
      <c r="D194" s="14">
        <v>0</v>
      </c>
      <c r="E194" s="14">
        <v>11</v>
      </c>
      <c r="F194" s="15">
        <f t="shared" si="8"/>
        <v>0.81818181818181823</v>
      </c>
      <c r="G194" s="14">
        <v>7</v>
      </c>
      <c r="H194" s="14">
        <v>0</v>
      </c>
      <c r="I194" s="14">
        <v>10</v>
      </c>
      <c r="J194" s="18">
        <f t="shared" si="6"/>
        <v>0.7</v>
      </c>
      <c r="K194" s="14">
        <v>8</v>
      </c>
      <c r="L194" s="14">
        <v>0</v>
      </c>
      <c r="M194" s="14">
        <v>11</v>
      </c>
      <c r="N194" s="18">
        <f t="shared" si="7"/>
        <v>0.72727272727272729</v>
      </c>
    </row>
    <row r="195" spans="1:14" outlineLevel="1" x14ac:dyDescent="0.3">
      <c r="A195" s="11" t="s">
        <v>217</v>
      </c>
      <c r="B195" s="12"/>
      <c r="C195" s="13">
        <f>SUBTOTAL(9,C196:C207)</f>
        <v>1186</v>
      </c>
      <c r="D195" s="13">
        <f>SUBTOTAL(9,D196:D207)</f>
        <v>215</v>
      </c>
      <c r="E195" s="13">
        <f>SUBTOTAL(9,E196:E207)</f>
        <v>5123</v>
      </c>
      <c r="F195" s="10">
        <f t="shared" si="8"/>
        <v>0.27347257466328323</v>
      </c>
      <c r="G195" s="13">
        <f>SUBTOTAL(9,G196:G207)</f>
        <v>1242</v>
      </c>
      <c r="H195" s="13">
        <f>SUBTOTAL(9,H196:H207)</f>
        <v>203</v>
      </c>
      <c r="I195" s="13">
        <f>SUBTOTAL(9,I196:I207)</f>
        <v>5248</v>
      </c>
      <c r="J195" s="10">
        <f t="shared" ref="J195:J258" si="9">(G195+H195)/I195</f>
        <v>0.27534298780487804</v>
      </c>
      <c r="K195" s="13">
        <f>SUBTOTAL(9,K196:K207)</f>
        <v>1187</v>
      </c>
      <c r="L195" s="13">
        <f>SUBTOTAL(9,L196:L207)</f>
        <v>209</v>
      </c>
      <c r="M195" s="13">
        <f>SUBTOTAL(9,M196:M207)</f>
        <v>5107</v>
      </c>
      <c r="N195" s="10">
        <f t="shared" ref="N195:N258" si="10">(K195+L195)/M195</f>
        <v>0.27335030350499312</v>
      </c>
    </row>
    <row r="196" spans="1:14" outlineLevel="2" x14ac:dyDescent="0.3">
      <c r="A196" s="1" t="s">
        <v>218</v>
      </c>
      <c r="B196" s="1" t="s">
        <v>219</v>
      </c>
      <c r="C196" s="14">
        <v>31</v>
      </c>
      <c r="D196" s="14">
        <v>10</v>
      </c>
      <c r="E196" s="14">
        <v>340</v>
      </c>
      <c r="F196" s="15">
        <f t="shared" ref="F196:F231" si="11">(C196+D196)/E196</f>
        <v>0.12058823529411765</v>
      </c>
      <c r="G196" s="14">
        <v>39</v>
      </c>
      <c r="H196" s="14">
        <v>4</v>
      </c>
      <c r="I196" s="14">
        <v>335</v>
      </c>
      <c r="J196" s="18">
        <f t="shared" si="9"/>
        <v>0.12835820895522387</v>
      </c>
      <c r="K196" s="14">
        <v>38</v>
      </c>
      <c r="L196" s="14">
        <v>5</v>
      </c>
      <c r="M196" s="14">
        <v>345</v>
      </c>
      <c r="N196" s="18">
        <f t="shared" si="10"/>
        <v>0.1246376811594203</v>
      </c>
    </row>
    <row r="197" spans="1:14" outlineLevel="2" x14ac:dyDescent="0.3">
      <c r="A197" s="1" t="s">
        <v>218</v>
      </c>
      <c r="B197" s="1" t="s">
        <v>220</v>
      </c>
      <c r="C197" s="14">
        <v>119</v>
      </c>
      <c r="D197" s="14">
        <v>22</v>
      </c>
      <c r="E197" s="14">
        <v>532</v>
      </c>
      <c r="F197" s="15">
        <f t="shared" si="11"/>
        <v>0.26503759398496241</v>
      </c>
      <c r="G197" s="14">
        <v>124</v>
      </c>
      <c r="H197" s="14">
        <v>19</v>
      </c>
      <c r="I197" s="14">
        <v>520</v>
      </c>
      <c r="J197" s="18">
        <f t="shared" si="9"/>
        <v>0.27500000000000002</v>
      </c>
      <c r="K197" s="14">
        <v>105</v>
      </c>
      <c r="L197" s="14">
        <v>24</v>
      </c>
      <c r="M197" s="14">
        <v>492</v>
      </c>
      <c r="N197" s="18">
        <f t="shared" si="10"/>
        <v>0.26219512195121952</v>
      </c>
    </row>
    <row r="198" spans="1:14" outlineLevel="2" x14ac:dyDescent="0.3">
      <c r="A198" s="1" t="s">
        <v>218</v>
      </c>
      <c r="B198" s="1" t="s">
        <v>221</v>
      </c>
      <c r="C198" s="14">
        <v>136</v>
      </c>
      <c r="D198" s="14">
        <v>31</v>
      </c>
      <c r="E198" s="14">
        <v>604</v>
      </c>
      <c r="F198" s="15">
        <f t="shared" si="11"/>
        <v>0.27649006622516559</v>
      </c>
      <c r="G198" s="14">
        <v>113</v>
      </c>
      <c r="H198" s="14">
        <v>29</v>
      </c>
      <c r="I198" s="14">
        <v>594</v>
      </c>
      <c r="J198" s="18">
        <f t="shared" si="9"/>
        <v>0.23905723905723905</v>
      </c>
      <c r="K198" s="14">
        <v>117</v>
      </c>
      <c r="L198" s="14">
        <v>23</v>
      </c>
      <c r="M198" s="14">
        <v>561</v>
      </c>
      <c r="N198" s="18">
        <f t="shared" si="10"/>
        <v>0.24955436720142601</v>
      </c>
    </row>
    <row r="199" spans="1:14" outlineLevel="2" x14ac:dyDescent="0.3">
      <c r="A199" s="1" t="s">
        <v>218</v>
      </c>
      <c r="B199" s="1" t="s">
        <v>222</v>
      </c>
      <c r="C199" s="14">
        <v>101</v>
      </c>
      <c r="D199" s="14">
        <v>5</v>
      </c>
      <c r="E199" s="14">
        <v>281</v>
      </c>
      <c r="F199" s="15">
        <f t="shared" si="11"/>
        <v>0.37722419928825623</v>
      </c>
      <c r="G199" s="14">
        <v>125</v>
      </c>
      <c r="H199" s="14">
        <v>8</v>
      </c>
      <c r="I199" s="14">
        <v>362</v>
      </c>
      <c r="J199" s="18">
        <f t="shared" si="9"/>
        <v>0.36740331491712708</v>
      </c>
      <c r="K199" s="14">
        <v>101</v>
      </c>
      <c r="L199" s="14">
        <v>9</v>
      </c>
      <c r="M199" s="14">
        <v>341</v>
      </c>
      <c r="N199" s="18">
        <f t="shared" si="10"/>
        <v>0.32258064516129031</v>
      </c>
    </row>
    <row r="200" spans="1:14" outlineLevel="2" x14ac:dyDescent="0.3">
      <c r="A200" s="1" t="s">
        <v>218</v>
      </c>
      <c r="B200" s="1" t="s">
        <v>223</v>
      </c>
      <c r="C200" s="14">
        <v>134</v>
      </c>
      <c r="D200" s="14">
        <v>24</v>
      </c>
      <c r="E200" s="14">
        <v>395</v>
      </c>
      <c r="F200" s="15">
        <f t="shared" si="11"/>
        <v>0.4</v>
      </c>
      <c r="G200" s="14">
        <v>136</v>
      </c>
      <c r="H200" s="14">
        <v>32</v>
      </c>
      <c r="I200" s="14">
        <v>418</v>
      </c>
      <c r="J200" s="18">
        <f t="shared" si="9"/>
        <v>0.40191387559808611</v>
      </c>
      <c r="K200" s="14">
        <v>137</v>
      </c>
      <c r="L200" s="14">
        <v>29</v>
      </c>
      <c r="M200" s="14">
        <v>402</v>
      </c>
      <c r="N200" s="18">
        <f t="shared" si="10"/>
        <v>0.41293532338308458</v>
      </c>
    </row>
    <row r="201" spans="1:14" outlineLevel="2" x14ac:dyDescent="0.3">
      <c r="A201" s="1" t="s">
        <v>218</v>
      </c>
      <c r="B201" s="1" t="s">
        <v>224</v>
      </c>
      <c r="C201" s="14">
        <v>144</v>
      </c>
      <c r="D201" s="14">
        <v>23</v>
      </c>
      <c r="E201" s="14">
        <v>489</v>
      </c>
      <c r="F201" s="15">
        <f t="shared" si="11"/>
        <v>0.34151329243353784</v>
      </c>
      <c r="G201" s="14">
        <v>139</v>
      </c>
      <c r="H201" s="14">
        <v>29</v>
      </c>
      <c r="I201" s="14">
        <v>557</v>
      </c>
      <c r="J201" s="18">
        <f t="shared" si="9"/>
        <v>0.30161579892280072</v>
      </c>
      <c r="K201" s="14">
        <v>128</v>
      </c>
      <c r="L201" s="14">
        <v>29</v>
      </c>
      <c r="M201" s="14">
        <v>526</v>
      </c>
      <c r="N201" s="18">
        <f t="shared" si="10"/>
        <v>0.29847908745247148</v>
      </c>
    </row>
    <row r="202" spans="1:14" outlineLevel="2" x14ac:dyDescent="0.3">
      <c r="A202" s="1" t="s">
        <v>218</v>
      </c>
      <c r="B202" s="1" t="s">
        <v>225</v>
      </c>
      <c r="C202" s="14">
        <v>30</v>
      </c>
      <c r="D202" s="14">
        <v>0</v>
      </c>
      <c r="E202" s="14">
        <v>116</v>
      </c>
      <c r="F202" s="15">
        <f t="shared" si="11"/>
        <v>0.25862068965517243</v>
      </c>
      <c r="G202" s="14">
        <v>26</v>
      </c>
      <c r="H202" s="14">
        <v>6</v>
      </c>
      <c r="I202" s="14">
        <v>111</v>
      </c>
      <c r="J202" s="18">
        <f t="shared" si="9"/>
        <v>0.28828828828828829</v>
      </c>
      <c r="K202" s="14">
        <v>26</v>
      </c>
      <c r="L202" s="14">
        <v>9</v>
      </c>
      <c r="M202" s="14">
        <v>123</v>
      </c>
      <c r="N202" s="18">
        <f t="shared" si="10"/>
        <v>0.28455284552845528</v>
      </c>
    </row>
    <row r="203" spans="1:14" outlineLevel="2" x14ac:dyDescent="0.3">
      <c r="A203" s="1" t="s">
        <v>218</v>
      </c>
      <c r="B203" s="1" t="s">
        <v>226</v>
      </c>
      <c r="C203" s="14">
        <v>120</v>
      </c>
      <c r="D203" s="14">
        <v>27</v>
      </c>
      <c r="E203" s="14">
        <v>765</v>
      </c>
      <c r="F203" s="15">
        <f t="shared" si="11"/>
        <v>0.19215686274509805</v>
      </c>
      <c r="G203" s="14">
        <v>128</v>
      </c>
      <c r="H203" s="14">
        <v>18</v>
      </c>
      <c r="I203" s="14">
        <v>705</v>
      </c>
      <c r="J203" s="18">
        <f t="shared" si="9"/>
        <v>0.20709219858156028</v>
      </c>
      <c r="K203" s="14">
        <v>120</v>
      </c>
      <c r="L203" s="14">
        <v>18</v>
      </c>
      <c r="M203" s="14">
        <v>707</v>
      </c>
      <c r="N203" s="18">
        <f t="shared" si="10"/>
        <v>0.19519094766619519</v>
      </c>
    </row>
    <row r="204" spans="1:14" outlineLevel="2" x14ac:dyDescent="0.3">
      <c r="A204" s="1" t="s">
        <v>218</v>
      </c>
      <c r="B204" s="1" t="s">
        <v>227</v>
      </c>
      <c r="C204" s="14">
        <v>63</v>
      </c>
      <c r="D204" s="14">
        <v>28</v>
      </c>
      <c r="E204" s="14">
        <v>391</v>
      </c>
      <c r="F204" s="15">
        <f t="shared" si="11"/>
        <v>0.23273657289002558</v>
      </c>
      <c r="G204" s="14">
        <v>75</v>
      </c>
      <c r="H204" s="14">
        <v>17</v>
      </c>
      <c r="I204" s="14">
        <v>403</v>
      </c>
      <c r="J204" s="18">
        <f t="shared" si="9"/>
        <v>0.22828784119106699</v>
      </c>
      <c r="K204" s="14">
        <v>81</v>
      </c>
      <c r="L204" s="14">
        <v>22</v>
      </c>
      <c r="M204" s="14">
        <v>402</v>
      </c>
      <c r="N204" s="18">
        <f t="shared" si="10"/>
        <v>0.25621890547263682</v>
      </c>
    </row>
    <row r="205" spans="1:14" outlineLevel="2" x14ac:dyDescent="0.3">
      <c r="A205" s="1" t="s">
        <v>218</v>
      </c>
      <c r="B205" s="1" t="s">
        <v>228</v>
      </c>
      <c r="C205" s="14">
        <v>107</v>
      </c>
      <c r="D205" s="14">
        <v>19</v>
      </c>
      <c r="E205" s="14">
        <v>313</v>
      </c>
      <c r="F205" s="15">
        <f t="shared" si="11"/>
        <v>0.402555910543131</v>
      </c>
      <c r="G205" s="14">
        <v>111</v>
      </c>
      <c r="H205" s="14">
        <v>20</v>
      </c>
      <c r="I205" s="14">
        <v>331</v>
      </c>
      <c r="J205" s="18">
        <f t="shared" si="9"/>
        <v>0.39577039274924469</v>
      </c>
      <c r="K205" s="14">
        <v>108</v>
      </c>
      <c r="L205" s="14">
        <v>19</v>
      </c>
      <c r="M205" s="14">
        <v>319</v>
      </c>
      <c r="N205" s="18">
        <f t="shared" si="10"/>
        <v>0.39811912225705332</v>
      </c>
    </row>
    <row r="206" spans="1:14" outlineLevel="2" x14ac:dyDescent="0.3">
      <c r="A206" s="1" t="s">
        <v>218</v>
      </c>
      <c r="B206" s="1" t="s">
        <v>229</v>
      </c>
      <c r="C206" s="14">
        <v>95</v>
      </c>
      <c r="D206" s="14">
        <v>25</v>
      </c>
      <c r="E206" s="14">
        <v>707</v>
      </c>
      <c r="F206" s="15">
        <f t="shared" si="11"/>
        <v>0.16973125884016974</v>
      </c>
      <c r="G206" s="14">
        <v>117</v>
      </c>
      <c r="H206" s="14">
        <v>21</v>
      </c>
      <c r="I206" s="14">
        <v>751</v>
      </c>
      <c r="J206" s="18">
        <f t="shared" si="9"/>
        <v>0.18375499334221038</v>
      </c>
      <c r="K206" s="14">
        <v>122</v>
      </c>
      <c r="L206" s="14">
        <v>18</v>
      </c>
      <c r="M206" s="14">
        <v>730</v>
      </c>
      <c r="N206" s="18">
        <f t="shared" si="10"/>
        <v>0.19178082191780821</v>
      </c>
    </row>
    <row r="207" spans="1:14" outlineLevel="2" x14ac:dyDescent="0.3">
      <c r="A207" s="1" t="s">
        <v>218</v>
      </c>
      <c r="B207" s="1" t="s">
        <v>230</v>
      </c>
      <c r="C207" s="14">
        <v>106</v>
      </c>
      <c r="D207" s="14">
        <v>1</v>
      </c>
      <c r="E207" s="14">
        <v>190</v>
      </c>
      <c r="F207" s="15">
        <f t="shared" si="11"/>
        <v>0.56315789473684208</v>
      </c>
      <c r="G207" s="14">
        <v>109</v>
      </c>
      <c r="H207" s="14">
        <v>0</v>
      </c>
      <c r="I207" s="14">
        <v>161</v>
      </c>
      <c r="J207" s="18">
        <f t="shared" si="9"/>
        <v>0.67701863354037262</v>
      </c>
      <c r="K207" s="14">
        <v>104</v>
      </c>
      <c r="L207" s="14">
        <v>4</v>
      </c>
      <c r="M207" s="14">
        <v>159</v>
      </c>
      <c r="N207" s="18">
        <f t="shared" si="10"/>
        <v>0.67924528301886788</v>
      </c>
    </row>
    <row r="208" spans="1:14" outlineLevel="1" x14ac:dyDescent="0.3">
      <c r="A208" s="11" t="s">
        <v>231</v>
      </c>
      <c r="B208" s="12"/>
      <c r="C208" s="13">
        <f>SUBTOTAL(9,C209:C209)</f>
        <v>54</v>
      </c>
      <c r="D208" s="13">
        <f>SUBTOTAL(9,D209:D209)</f>
        <v>9</v>
      </c>
      <c r="E208" s="13">
        <f>SUBTOTAL(9,E209:E209)</f>
        <v>91</v>
      </c>
      <c r="F208" s="10">
        <f t="shared" si="11"/>
        <v>0.69230769230769229</v>
      </c>
      <c r="G208" s="13">
        <f>SUBTOTAL(9,G209:G209)</f>
        <v>61</v>
      </c>
      <c r="H208" s="13">
        <f>SUBTOTAL(9,H209:H209)</f>
        <v>11</v>
      </c>
      <c r="I208" s="13">
        <f>SUBTOTAL(9,I209:I209)</f>
        <v>104</v>
      </c>
      <c r="J208" s="10">
        <f t="shared" si="9"/>
        <v>0.69230769230769229</v>
      </c>
      <c r="K208" s="13">
        <f>SUBTOTAL(9,K209:K209)</f>
        <v>60</v>
      </c>
      <c r="L208" s="13">
        <f>SUBTOTAL(9,L209:L209)</f>
        <v>11</v>
      </c>
      <c r="M208" s="13">
        <f>SUBTOTAL(9,M209:M209)</f>
        <v>102</v>
      </c>
      <c r="N208" s="10">
        <f t="shared" si="10"/>
        <v>0.69607843137254899</v>
      </c>
    </row>
    <row r="209" spans="1:14" outlineLevel="2" x14ac:dyDescent="0.3">
      <c r="A209" s="1" t="s">
        <v>232</v>
      </c>
      <c r="B209" s="1" t="s">
        <v>233</v>
      </c>
      <c r="C209" s="14">
        <v>54</v>
      </c>
      <c r="D209" s="14">
        <v>9</v>
      </c>
      <c r="E209" s="14">
        <v>91</v>
      </c>
      <c r="F209" s="15">
        <f t="shared" si="11"/>
        <v>0.69230769230769229</v>
      </c>
      <c r="G209" s="14">
        <v>61</v>
      </c>
      <c r="H209" s="14">
        <v>11</v>
      </c>
      <c r="I209" s="14">
        <v>104</v>
      </c>
      <c r="J209" s="18">
        <f t="shared" si="9"/>
        <v>0.69230769230769229</v>
      </c>
      <c r="K209" s="14">
        <v>60</v>
      </c>
      <c r="L209" s="14">
        <v>11</v>
      </c>
      <c r="M209" s="14">
        <v>102</v>
      </c>
      <c r="N209" s="18">
        <f t="shared" si="10"/>
        <v>0.69607843137254899</v>
      </c>
    </row>
    <row r="210" spans="1:14" outlineLevel="1" x14ac:dyDescent="0.3">
      <c r="A210" s="11" t="s">
        <v>234</v>
      </c>
      <c r="B210" s="12"/>
      <c r="C210" s="13">
        <f>SUBTOTAL(9,C211:C211)</f>
        <v>182</v>
      </c>
      <c r="D210" s="13">
        <f>SUBTOTAL(9,D211:D211)</f>
        <v>60</v>
      </c>
      <c r="E210" s="13">
        <f>SUBTOTAL(9,E211:E211)</f>
        <v>315</v>
      </c>
      <c r="F210" s="10">
        <f t="shared" si="11"/>
        <v>0.7682539682539683</v>
      </c>
      <c r="G210" s="13">
        <f>SUBTOTAL(9,G211:G211)</f>
        <v>225</v>
      </c>
      <c r="H210" s="13">
        <f>SUBTOTAL(9,H211:H211)</f>
        <v>13</v>
      </c>
      <c r="I210" s="13">
        <f>SUBTOTAL(9,I211:I211)</f>
        <v>298</v>
      </c>
      <c r="J210" s="10">
        <f t="shared" si="9"/>
        <v>0.79865771812080533</v>
      </c>
      <c r="K210" s="13">
        <f>SUBTOTAL(9,K211:K211)</f>
        <v>263</v>
      </c>
      <c r="L210" s="13">
        <f>SUBTOTAL(9,L211:L211)</f>
        <v>40</v>
      </c>
      <c r="M210" s="13">
        <f>SUBTOTAL(9,M211:M211)</f>
        <v>333</v>
      </c>
      <c r="N210" s="10">
        <f t="shared" si="10"/>
        <v>0.90990990990990994</v>
      </c>
    </row>
    <row r="211" spans="1:14" outlineLevel="2" x14ac:dyDescent="0.3">
      <c r="A211" s="1" t="s">
        <v>235</v>
      </c>
      <c r="B211" s="1" t="s">
        <v>236</v>
      </c>
      <c r="C211" s="14">
        <v>182</v>
      </c>
      <c r="D211" s="14">
        <v>60</v>
      </c>
      <c r="E211" s="14">
        <v>315</v>
      </c>
      <c r="F211" s="15">
        <f t="shared" si="11"/>
        <v>0.7682539682539683</v>
      </c>
      <c r="G211" s="14">
        <v>225</v>
      </c>
      <c r="H211" s="14">
        <v>13</v>
      </c>
      <c r="I211" s="14">
        <v>298</v>
      </c>
      <c r="J211" s="18">
        <f t="shared" si="9"/>
        <v>0.79865771812080533</v>
      </c>
      <c r="K211" s="14">
        <v>263</v>
      </c>
      <c r="L211" s="14">
        <v>40</v>
      </c>
      <c r="M211" s="14">
        <v>333</v>
      </c>
      <c r="N211" s="18">
        <f t="shared" si="10"/>
        <v>0.90990990990990994</v>
      </c>
    </row>
    <row r="212" spans="1:14" outlineLevel="1" x14ac:dyDescent="0.3">
      <c r="A212" s="11" t="s">
        <v>237</v>
      </c>
      <c r="B212" s="12"/>
      <c r="C212" s="13">
        <f>SUBTOTAL(9,C213:C245)</f>
        <v>2592</v>
      </c>
      <c r="D212" s="13">
        <f>SUBTOTAL(9,D213:D245)</f>
        <v>682</v>
      </c>
      <c r="E212" s="13">
        <f>SUBTOTAL(9,E213:E245)</f>
        <v>7609</v>
      </c>
      <c r="F212" s="10">
        <f t="shared" si="11"/>
        <v>0.43027993165987644</v>
      </c>
      <c r="G212" s="13">
        <f>SUBTOTAL(9,G213:G245)</f>
        <v>2492</v>
      </c>
      <c r="H212" s="13">
        <f>SUBTOTAL(9,H213:H245)</f>
        <v>655</v>
      </c>
      <c r="I212" s="13">
        <f>SUBTOTAL(9,I213:I245)</f>
        <v>7610</v>
      </c>
      <c r="J212" s="10">
        <f t="shared" si="9"/>
        <v>0.41353482260183966</v>
      </c>
      <c r="K212" s="13">
        <f>SUBTOTAL(9,K213:K245)</f>
        <v>2329</v>
      </c>
      <c r="L212" s="13">
        <f>SUBTOTAL(9,L213:L245)</f>
        <v>594</v>
      </c>
      <c r="M212" s="13">
        <f>SUBTOTAL(9,M213:M245)</f>
        <v>7532</v>
      </c>
      <c r="N212" s="10">
        <f t="shared" si="10"/>
        <v>0.38807753584705257</v>
      </c>
    </row>
    <row r="213" spans="1:14" outlineLevel="2" x14ac:dyDescent="0.3">
      <c r="A213" s="1" t="s">
        <v>238</v>
      </c>
      <c r="B213" s="1" t="s">
        <v>239</v>
      </c>
      <c r="C213" s="14">
        <v>44</v>
      </c>
      <c r="D213" s="14">
        <v>16</v>
      </c>
      <c r="E213" s="14">
        <v>123</v>
      </c>
      <c r="F213" s="15">
        <f t="shared" si="11"/>
        <v>0.48780487804878048</v>
      </c>
      <c r="G213" s="14">
        <v>48</v>
      </c>
      <c r="H213" s="14">
        <v>8</v>
      </c>
      <c r="I213" s="14">
        <v>115</v>
      </c>
      <c r="J213" s="18">
        <f t="shared" si="9"/>
        <v>0.48695652173913045</v>
      </c>
      <c r="K213" s="14">
        <v>51</v>
      </c>
      <c r="L213" s="14">
        <v>14</v>
      </c>
      <c r="M213" s="14">
        <v>131</v>
      </c>
      <c r="N213" s="18">
        <f t="shared" si="10"/>
        <v>0.49618320610687022</v>
      </c>
    </row>
    <row r="214" spans="1:14" outlineLevel="2" x14ac:dyDescent="0.3">
      <c r="A214" s="1" t="s">
        <v>238</v>
      </c>
      <c r="B214" s="1" t="s">
        <v>240</v>
      </c>
      <c r="C214" s="14"/>
      <c r="D214" s="14"/>
      <c r="E214" s="14"/>
      <c r="F214" s="15"/>
      <c r="G214" s="14"/>
      <c r="H214" s="14"/>
      <c r="I214" s="14"/>
      <c r="J214" s="18"/>
      <c r="K214" s="14">
        <v>34</v>
      </c>
      <c r="L214" s="14">
        <v>13</v>
      </c>
      <c r="M214" s="14">
        <v>107</v>
      </c>
      <c r="N214" s="18">
        <f t="shared" si="10"/>
        <v>0.43925233644859812</v>
      </c>
    </row>
    <row r="215" spans="1:14" outlineLevel="2" x14ac:dyDescent="0.3">
      <c r="A215" s="1" t="s">
        <v>238</v>
      </c>
      <c r="B215" s="1" t="s">
        <v>241</v>
      </c>
      <c r="C215" s="14">
        <v>22</v>
      </c>
      <c r="D215" s="14">
        <v>2</v>
      </c>
      <c r="E215" s="14">
        <v>38</v>
      </c>
      <c r="F215" s="15">
        <f t="shared" si="11"/>
        <v>0.63157894736842102</v>
      </c>
      <c r="G215" s="14">
        <v>19</v>
      </c>
      <c r="H215" s="14">
        <v>2</v>
      </c>
      <c r="I215" s="14">
        <v>34</v>
      </c>
      <c r="J215" s="18">
        <f t="shared" si="9"/>
        <v>0.61764705882352944</v>
      </c>
      <c r="K215" s="14">
        <v>14</v>
      </c>
      <c r="L215" s="14">
        <v>2</v>
      </c>
      <c r="M215" s="14">
        <v>33</v>
      </c>
      <c r="N215" s="18">
        <f t="shared" si="10"/>
        <v>0.48484848484848486</v>
      </c>
    </row>
    <row r="216" spans="1:14" outlineLevel="2" x14ac:dyDescent="0.3">
      <c r="A216" s="1" t="s">
        <v>238</v>
      </c>
      <c r="B216" s="1" t="s">
        <v>242</v>
      </c>
      <c r="C216" s="14">
        <v>129</v>
      </c>
      <c r="D216" s="14">
        <v>31</v>
      </c>
      <c r="E216" s="14">
        <v>388</v>
      </c>
      <c r="F216" s="15">
        <f t="shared" si="11"/>
        <v>0.41237113402061853</v>
      </c>
      <c r="G216" s="14">
        <v>113</v>
      </c>
      <c r="H216" s="14">
        <v>29</v>
      </c>
      <c r="I216" s="14">
        <v>385</v>
      </c>
      <c r="J216" s="18">
        <f t="shared" si="9"/>
        <v>0.36883116883116884</v>
      </c>
      <c r="K216" s="14">
        <v>83</v>
      </c>
      <c r="L216" s="14">
        <v>18</v>
      </c>
      <c r="M216" s="14">
        <v>374</v>
      </c>
      <c r="N216" s="18">
        <f t="shared" si="10"/>
        <v>0.2700534759358289</v>
      </c>
    </row>
    <row r="217" spans="1:14" outlineLevel="2" x14ac:dyDescent="0.3">
      <c r="A217" s="1" t="s">
        <v>238</v>
      </c>
      <c r="B217" s="1" t="s">
        <v>243</v>
      </c>
      <c r="C217" s="14">
        <v>54</v>
      </c>
      <c r="D217" s="14">
        <v>20</v>
      </c>
      <c r="E217" s="14">
        <v>188</v>
      </c>
      <c r="F217" s="15">
        <f t="shared" si="11"/>
        <v>0.39361702127659576</v>
      </c>
      <c r="G217" s="14">
        <v>57</v>
      </c>
      <c r="H217" s="14">
        <v>19</v>
      </c>
      <c r="I217" s="14">
        <v>182</v>
      </c>
      <c r="J217" s="18">
        <f t="shared" si="9"/>
        <v>0.4175824175824176</v>
      </c>
      <c r="K217" s="14">
        <v>60</v>
      </c>
      <c r="L217" s="14">
        <v>16</v>
      </c>
      <c r="M217" s="14">
        <v>186</v>
      </c>
      <c r="N217" s="18">
        <f t="shared" si="10"/>
        <v>0.40860215053763443</v>
      </c>
    </row>
    <row r="218" spans="1:14" outlineLevel="2" x14ac:dyDescent="0.3">
      <c r="A218" s="1" t="s">
        <v>238</v>
      </c>
      <c r="B218" s="1" t="s">
        <v>244</v>
      </c>
      <c r="C218" s="14">
        <v>42</v>
      </c>
      <c r="D218" s="14">
        <v>9</v>
      </c>
      <c r="E218" s="14">
        <v>248</v>
      </c>
      <c r="F218" s="15">
        <f t="shared" si="11"/>
        <v>0.20564516129032259</v>
      </c>
      <c r="G218" s="14">
        <v>38</v>
      </c>
      <c r="H218" s="14">
        <v>20</v>
      </c>
      <c r="I218" s="14">
        <v>252</v>
      </c>
      <c r="J218" s="18">
        <f t="shared" si="9"/>
        <v>0.23015873015873015</v>
      </c>
      <c r="K218" s="14">
        <v>48</v>
      </c>
      <c r="L218" s="14">
        <v>13</v>
      </c>
      <c r="M218" s="14">
        <v>251</v>
      </c>
      <c r="N218" s="18">
        <f t="shared" si="10"/>
        <v>0.24302788844621515</v>
      </c>
    </row>
    <row r="219" spans="1:14" outlineLevel="2" x14ac:dyDescent="0.3">
      <c r="A219" s="1" t="s">
        <v>238</v>
      </c>
      <c r="B219" s="1" t="s">
        <v>245</v>
      </c>
      <c r="C219" s="14">
        <v>93</v>
      </c>
      <c r="D219" s="14">
        <v>23</v>
      </c>
      <c r="E219" s="14">
        <v>404</v>
      </c>
      <c r="F219" s="15">
        <f t="shared" si="11"/>
        <v>0.28712871287128711</v>
      </c>
      <c r="G219" s="14">
        <v>74</v>
      </c>
      <c r="H219" s="14">
        <v>23</v>
      </c>
      <c r="I219" s="14">
        <v>374</v>
      </c>
      <c r="J219" s="18">
        <f t="shared" si="9"/>
        <v>0.25935828877005346</v>
      </c>
      <c r="K219" s="14">
        <v>100</v>
      </c>
      <c r="L219" s="14">
        <v>13</v>
      </c>
      <c r="M219" s="14">
        <v>389</v>
      </c>
      <c r="N219" s="18">
        <f t="shared" si="10"/>
        <v>0.29048843187660667</v>
      </c>
    </row>
    <row r="220" spans="1:14" outlineLevel="2" x14ac:dyDescent="0.3">
      <c r="A220" s="1" t="s">
        <v>238</v>
      </c>
      <c r="B220" s="1" t="s">
        <v>246</v>
      </c>
      <c r="C220" s="14">
        <v>45</v>
      </c>
      <c r="D220" s="14">
        <v>9</v>
      </c>
      <c r="E220" s="14">
        <v>92</v>
      </c>
      <c r="F220" s="15">
        <f t="shared" si="11"/>
        <v>0.58695652173913049</v>
      </c>
      <c r="G220" s="14">
        <v>41</v>
      </c>
      <c r="H220" s="14">
        <v>6</v>
      </c>
      <c r="I220" s="14">
        <v>83</v>
      </c>
      <c r="J220" s="18">
        <f t="shared" si="9"/>
        <v>0.5662650602409639</v>
      </c>
      <c r="K220" s="14">
        <v>36</v>
      </c>
      <c r="L220" s="14">
        <v>4</v>
      </c>
      <c r="M220" s="14">
        <v>89</v>
      </c>
      <c r="N220" s="18">
        <f t="shared" si="10"/>
        <v>0.449438202247191</v>
      </c>
    </row>
    <row r="221" spans="1:14" outlineLevel="2" x14ac:dyDescent="0.3">
      <c r="A221" s="1" t="s">
        <v>238</v>
      </c>
      <c r="B221" s="1" t="s">
        <v>247</v>
      </c>
      <c r="C221" s="14">
        <v>145</v>
      </c>
      <c r="D221" s="14">
        <v>29</v>
      </c>
      <c r="E221" s="14">
        <v>512</v>
      </c>
      <c r="F221" s="15">
        <f t="shared" si="11"/>
        <v>0.33984375</v>
      </c>
      <c r="G221" s="14">
        <v>143</v>
      </c>
      <c r="H221" s="14">
        <v>30</v>
      </c>
      <c r="I221" s="14">
        <v>512</v>
      </c>
      <c r="J221" s="18">
        <f t="shared" si="9"/>
        <v>0.337890625</v>
      </c>
      <c r="K221" s="14">
        <v>111</v>
      </c>
      <c r="L221" s="14">
        <v>41</v>
      </c>
      <c r="M221" s="14">
        <v>518</v>
      </c>
      <c r="N221" s="18">
        <f t="shared" si="10"/>
        <v>0.29343629343629346</v>
      </c>
    </row>
    <row r="222" spans="1:14" outlineLevel="2" x14ac:dyDescent="0.3">
      <c r="A222" s="1" t="s">
        <v>238</v>
      </c>
      <c r="B222" s="1" t="s">
        <v>248</v>
      </c>
      <c r="C222" s="14">
        <v>128</v>
      </c>
      <c r="D222" s="14">
        <v>29</v>
      </c>
      <c r="E222" s="14">
        <v>356</v>
      </c>
      <c r="F222" s="15">
        <f t="shared" si="11"/>
        <v>0.4410112359550562</v>
      </c>
      <c r="G222" s="14">
        <v>120</v>
      </c>
      <c r="H222" s="14">
        <v>31</v>
      </c>
      <c r="I222" s="14">
        <v>369</v>
      </c>
      <c r="J222" s="18">
        <f t="shared" si="9"/>
        <v>0.40921409214092141</v>
      </c>
      <c r="K222" s="14">
        <v>106</v>
      </c>
      <c r="L222" s="14">
        <v>39</v>
      </c>
      <c r="M222" s="14">
        <v>346</v>
      </c>
      <c r="N222" s="18">
        <f t="shared" si="10"/>
        <v>0.41907514450867051</v>
      </c>
    </row>
    <row r="223" spans="1:14" outlineLevel="2" x14ac:dyDescent="0.3">
      <c r="A223" s="1" t="s">
        <v>238</v>
      </c>
      <c r="B223" s="1" t="s">
        <v>249</v>
      </c>
      <c r="C223" s="14">
        <v>30</v>
      </c>
      <c r="D223" s="14">
        <v>5</v>
      </c>
      <c r="E223" s="14">
        <v>126</v>
      </c>
      <c r="F223" s="15">
        <f t="shared" si="11"/>
        <v>0.27777777777777779</v>
      </c>
      <c r="G223" s="14">
        <v>28</v>
      </c>
      <c r="H223" s="14">
        <v>12</v>
      </c>
      <c r="I223" s="14">
        <v>135</v>
      </c>
      <c r="J223" s="18">
        <f t="shared" si="9"/>
        <v>0.29629629629629628</v>
      </c>
      <c r="K223" s="14">
        <v>19</v>
      </c>
      <c r="L223" s="14">
        <v>8</v>
      </c>
      <c r="M223" s="14">
        <v>131</v>
      </c>
      <c r="N223" s="18">
        <f t="shared" si="10"/>
        <v>0.20610687022900764</v>
      </c>
    </row>
    <row r="224" spans="1:14" outlineLevel="2" x14ac:dyDescent="0.3">
      <c r="A224" s="1" t="s">
        <v>238</v>
      </c>
      <c r="B224" s="1" t="s">
        <v>250</v>
      </c>
      <c r="C224" s="14">
        <v>5</v>
      </c>
      <c r="D224" s="14">
        <v>1</v>
      </c>
      <c r="E224" s="14">
        <v>18</v>
      </c>
      <c r="F224" s="15">
        <f t="shared" si="11"/>
        <v>0.33333333333333331</v>
      </c>
      <c r="G224" s="14">
        <v>2</v>
      </c>
      <c r="H224" s="14">
        <v>3</v>
      </c>
      <c r="I224" s="14">
        <v>17</v>
      </c>
      <c r="J224" s="18">
        <f t="shared" si="9"/>
        <v>0.29411764705882354</v>
      </c>
      <c r="K224" s="14">
        <v>1</v>
      </c>
      <c r="L224" s="14">
        <v>1</v>
      </c>
      <c r="M224" s="14">
        <v>16</v>
      </c>
      <c r="N224" s="18">
        <f t="shared" si="10"/>
        <v>0.125</v>
      </c>
    </row>
    <row r="225" spans="1:14" outlineLevel="2" x14ac:dyDescent="0.3">
      <c r="A225" s="1" t="s">
        <v>238</v>
      </c>
      <c r="B225" s="1" t="s">
        <v>251</v>
      </c>
      <c r="C225" s="14">
        <v>225</v>
      </c>
      <c r="D225" s="14">
        <v>42</v>
      </c>
      <c r="E225" s="14">
        <v>461</v>
      </c>
      <c r="F225" s="15">
        <f t="shared" si="11"/>
        <v>0.57917570498915405</v>
      </c>
      <c r="G225" s="14">
        <v>238</v>
      </c>
      <c r="H225" s="14">
        <v>50</v>
      </c>
      <c r="I225" s="14">
        <v>467</v>
      </c>
      <c r="J225" s="18">
        <f t="shared" si="9"/>
        <v>0.61670235546038543</v>
      </c>
      <c r="K225" s="14">
        <v>185</v>
      </c>
      <c r="L225" s="14">
        <v>43</v>
      </c>
      <c r="M225" s="14">
        <v>438</v>
      </c>
      <c r="N225" s="18">
        <f t="shared" si="10"/>
        <v>0.52054794520547942</v>
      </c>
    </row>
    <row r="226" spans="1:14" outlineLevel="2" x14ac:dyDescent="0.3">
      <c r="A226" s="1" t="s">
        <v>238</v>
      </c>
      <c r="B226" s="1" t="s">
        <v>252</v>
      </c>
      <c r="C226" s="14">
        <v>69</v>
      </c>
      <c r="D226" s="14">
        <v>2</v>
      </c>
      <c r="E226" s="14">
        <v>79</v>
      </c>
      <c r="F226" s="15">
        <f t="shared" si="11"/>
        <v>0.89873417721518989</v>
      </c>
      <c r="G226" s="14">
        <v>61</v>
      </c>
      <c r="H226" s="14">
        <v>2</v>
      </c>
      <c r="I226" s="14">
        <v>79</v>
      </c>
      <c r="J226" s="18">
        <f t="shared" si="9"/>
        <v>0.79746835443037978</v>
      </c>
      <c r="K226" s="14">
        <v>66</v>
      </c>
      <c r="L226" s="14">
        <v>0</v>
      </c>
      <c r="M226" s="14">
        <v>77</v>
      </c>
      <c r="N226" s="18">
        <f t="shared" si="10"/>
        <v>0.8571428571428571</v>
      </c>
    </row>
    <row r="227" spans="1:14" outlineLevel="2" x14ac:dyDescent="0.3">
      <c r="A227" s="1" t="s">
        <v>238</v>
      </c>
      <c r="B227" s="1" t="s">
        <v>253</v>
      </c>
      <c r="C227" s="14">
        <v>135</v>
      </c>
      <c r="D227" s="14">
        <v>39</v>
      </c>
      <c r="E227" s="14">
        <v>396</v>
      </c>
      <c r="F227" s="15">
        <f t="shared" si="11"/>
        <v>0.43939393939393939</v>
      </c>
      <c r="G227" s="14">
        <v>121</v>
      </c>
      <c r="H227" s="14">
        <v>39</v>
      </c>
      <c r="I227" s="14">
        <v>383</v>
      </c>
      <c r="J227" s="18">
        <f t="shared" si="9"/>
        <v>0.4177545691906005</v>
      </c>
      <c r="K227" s="14">
        <v>139</v>
      </c>
      <c r="L227" s="14">
        <v>24</v>
      </c>
      <c r="M227" s="14">
        <v>397</v>
      </c>
      <c r="N227" s="18">
        <f t="shared" si="10"/>
        <v>0.41057934508816119</v>
      </c>
    </row>
    <row r="228" spans="1:14" outlineLevel="2" x14ac:dyDescent="0.3">
      <c r="A228" s="1" t="s">
        <v>238</v>
      </c>
      <c r="B228" s="1" t="s">
        <v>254</v>
      </c>
      <c r="C228" s="14">
        <v>170</v>
      </c>
      <c r="D228" s="14">
        <v>45</v>
      </c>
      <c r="E228" s="14">
        <v>372</v>
      </c>
      <c r="F228" s="15">
        <f t="shared" si="11"/>
        <v>0.57795698924731187</v>
      </c>
      <c r="G228" s="14">
        <v>158</v>
      </c>
      <c r="H228" s="14">
        <v>44</v>
      </c>
      <c r="I228" s="14">
        <v>362</v>
      </c>
      <c r="J228" s="18">
        <f t="shared" si="9"/>
        <v>0.55801104972375692</v>
      </c>
      <c r="K228" s="14">
        <v>146</v>
      </c>
      <c r="L228" s="14">
        <v>44</v>
      </c>
      <c r="M228" s="14">
        <v>367</v>
      </c>
      <c r="N228" s="18">
        <f t="shared" si="10"/>
        <v>0.51771117166212532</v>
      </c>
    </row>
    <row r="229" spans="1:14" outlineLevel="2" x14ac:dyDescent="0.3">
      <c r="A229" s="1" t="s">
        <v>238</v>
      </c>
      <c r="B229" s="1" t="s">
        <v>255</v>
      </c>
      <c r="C229" s="14">
        <v>42</v>
      </c>
      <c r="D229" s="14">
        <v>2</v>
      </c>
      <c r="E229" s="14">
        <v>70</v>
      </c>
      <c r="F229" s="15">
        <f t="shared" si="11"/>
        <v>0.62857142857142856</v>
      </c>
      <c r="G229" s="14">
        <v>50</v>
      </c>
      <c r="H229" s="14">
        <v>7</v>
      </c>
      <c r="I229" s="14">
        <v>70</v>
      </c>
      <c r="J229" s="18">
        <f t="shared" si="9"/>
        <v>0.81428571428571428</v>
      </c>
      <c r="K229" s="14">
        <v>48</v>
      </c>
      <c r="L229" s="14">
        <v>9</v>
      </c>
      <c r="M229" s="14">
        <v>72</v>
      </c>
      <c r="N229" s="18">
        <f t="shared" si="10"/>
        <v>0.79166666666666663</v>
      </c>
    </row>
    <row r="230" spans="1:14" outlineLevel="2" x14ac:dyDescent="0.3">
      <c r="A230" s="1" t="s">
        <v>238</v>
      </c>
      <c r="B230" s="1" t="s">
        <v>256</v>
      </c>
      <c r="C230" s="14">
        <v>78</v>
      </c>
      <c r="D230" s="14">
        <v>12</v>
      </c>
      <c r="E230" s="14">
        <v>162</v>
      </c>
      <c r="F230" s="15">
        <f t="shared" si="11"/>
        <v>0.55555555555555558</v>
      </c>
      <c r="G230" s="14">
        <v>78</v>
      </c>
      <c r="H230" s="14">
        <v>8</v>
      </c>
      <c r="I230" s="14">
        <v>141</v>
      </c>
      <c r="J230" s="18">
        <f t="shared" si="9"/>
        <v>0.60992907801418439</v>
      </c>
      <c r="K230" s="14">
        <v>62</v>
      </c>
      <c r="L230" s="14">
        <v>14</v>
      </c>
      <c r="M230" s="14">
        <v>138</v>
      </c>
      <c r="N230" s="18">
        <f t="shared" si="10"/>
        <v>0.55072463768115942</v>
      </c>
    </row>
    <row r="231" spans="1:14" outlineLevel="2" x14ac:dyDescent="0.3">
      <c r="A231" s="1" t="s">
        <v>238</v>
      </c>
      <c r="B231" s="1" t="s">
        <v>257</v>
      </c>
      <c r="C231" s="14">
        <v>64</v>
      </c>
      <c r="D231" s="14">
        <v>24</v>
      </c>
      <c r="E231" s="14">
        <v>168</v>
      </c>
      <c r="F231" s="15">
        <f t="shared" si="11"/>
        <v>0.52380952380952384</v>
      </c>
      <c r="G231" s="14">
        <v>66</v>
      </c>
      <c r="H231" s="14">
        <v>24</v>
      </c>
      <c r="I231" s="14">
        <v>196</v>
      </c>
      <c r="J231" s="18">
        <f t="shared" si="9"/>
        <v>0.45918367346938777</v>
      </c>
      <c r="K231" s="14">
        <v>59</v>
      </c>
      <c r="L231" s="14">
        <v>28</v>
      </c>
      <c r="M231" s="14">
        <v>190</v>
      </c>
      <c r="N231" s="18">
        <f t="shared" si="10"/>
        <v>0.45789473684210524</v>
      </c>
    </row>
    <row r="232" spans="1:14" outlineLevel="2" x14ac:dyDescent="0.3">
      <c r="A232" s="1" t="s">
        <v>238</v>
      </c>
      <c r="B232" s="1" t="s">
        <v>258</v>
      </c>
      <c r="C232" s="14"/>
      <c r="D232" s="14"/>
      <c r="E232" s="14"/>
      <c r="F232" s="15"/>
      <c r="G232" s="14">
        <v>17</v>
      </c>
      <c r="H232" s="14">
        <v>2</v>
      </c>
      <c r="I232" s="14">
        <v>19</v>
      </c>
      <c r="J232" s="18">
        <f t="shared" si="9"/>
        <v>1</v>
      </c>
      <c r="K232" s="14">
        <v>19</v>
      </c>
      <c r="L232" s="14">
        <v>1</v>
      </c>
      <c r="M232" s="14">
        <v>20</v>
      </c>
      <c r="N232" s="18">
        <f t="shared" si="10"/>
        <v>1</v>
      </c>
    </row>
    <row r="233" spans="1:14" outlineLevel="2" x14ac:dyDescent="0.3">
      <c r="A233" s="1" t="s">
        <v>238</v>
      </c>
      <c r="B233" s="1" t="s">
        <v>259</v>
      </c>
      <c r="C233" s="14">
        <v>131</v>
      </c>
      <c r="D233" s="14">
        <v>52</v>
      </c>
      <c r="E233" s="14">
        <v>389</v>
      </c>
      <c r="F233" s="15">
        <f t="shared" ref="F233:F296" si="12">(C233+D233)/E233</f>
        <v>0.4704370179948586</v>
      </c>
      <c r="G233" s="14">
        <v>126</v>
      </c>
      <c r="H233" s="14">
        <v>46</v>
      </c>
      <c r="I233" s="14">
        <v>409</v>
      </c>
      <c r="J233" s="18">
        <f t="shared" si="9"/>
        <v>0.42053789731051344</v>
      </c>
      <c r="K233" s="14">
        <v>106</v>
      </c>
      <c r="L233" s="14">
        <v>41</v>
      </c>
      <c r="M233" s="14">
        <v>388</v>
      </c>
      <c r="N233" s="18">
        <f t="shared" si="10"/>
        <v>0.37886597938144329</v>
      </c>
    </row>
    <row r="234" spans="1:14" outlineLevel="2" x14ac:dyDescent="0.3">
      <c r="A234" s="1" t="s">
        <v>238</v>
      </c>
      <c r="B234" s="1" t="s">
        <v>260</v>
      </c>
      <c r="C234" s="14">
        <v>87</v>
      </c>
      <c r="D234" s="14">
        <v>24</v>
      </c>
      <c r="E234" s="14">
        <v>286</v>
      </c>
      <c r="F234" s="15">
        <f t="shared" si="12"/>
        <v>0.38811188811188813</v>
      </c>
      <c r="G234" s="14">
        <v>105</v>
      </c>
      <c r="H234" s="14">
        <v>16</v>
      </c>
      <c r="I234" s="14">
        <v>355</v>
      </c>
      <c r="J234" s="18">
        <f t="shared" si="9"/>
        <v>0.3408450704225352</v>
      </c>
      <c r="K234" s="14">
        <v>102</v>
      </c>
      <c r="L234" s="14">
        <v>16</v>
      </c>
      <c r="M234" s="14">
        <v>334</v>
      </c>
      <c r="N234" s="18">
        <f t="shared" si="10"/>
        <v>0.3532934131736527</v>
      </c>
    </row>
    <row r="235" spans="1:14" outlineLevel="2" x14ac:dyDescent="0.3">
      <c r="A235" s="1" t="s">
        <v>238</v>
      </c>
      <c r="B235" s="1" t="s">
        <v>261</v>
      </c>
      <c r="C235" s="14">
        <v>55</v>
      </c>
      <c r="D235" s="14">
        <v>20</v>
      </c>
      <c r="E235" s="14">
        <v>178</v>
      </c>
      <c r="F235" s="15">
        <f t="shared" si="12"/>
        <v>0.42134831460674155</v>
      </c>
      <c r="G235" s="14">
        <v>46</v>
      </c>
      <c r="H235" s="14">
        <v>14</v>
      </c>
      <c r="I235" s="14">
        <v>183</v>
      </c>
      <c r="J235" s="18">
        <f t="shared" si="9"/>
        <v>0.32786885245901637</v>
      </c>
      <c r="K235" s="14">
        <v>30</v>
      </c>
      <c r="L235" s="14">
        <v>14</v>
      </c>
      <c r="M235" s="14">
        <v>173</v>
      </c>
      <c r="N235" s="18">
        <f t="shared" si="10"/>
        <v>0.25433526011560692</v>
      </c>
    </row>
    <row r="236" spans="1:14" outlineLevel="2" x14ac:dyDescent="0.3">
      <c r="A236" s="1" t="s">
        <v>238</v>
      </c>
      <c r="B236" s="1" t="s">
        <v>262</v>
      </c>
      <c r="C236" s="14">
        <v>18</v>
      </c>
      <c r="D236" s="14">
        <v>16</v>
      </c>
      <c r="E236" s="14">
        <v>78</v>
      </c>
      <c r="F236" s="15">
        <f t="shared" si="12"/>
        <v>0.4358974358974359</v>
      </c>
      <c r="G236" s="14">
        <v>24</v>
      </c>
      <c r="H236" s="14">
        <v>9</v>
      </c>
      <c r="I236" s="14">
        <v>84</v>
      </c>
      <c r="J236" s="18">
        <f t="shared" si="9"/>
        <v>0.39285714285714285</v>
      </c>
      <c r="K236" s="14">
        <v>28</v>
      </c>
      <c r="L236" s="14">
        <v>7</v>
      </c>
      <c r="M236" s="14">
        <v>81</v>
      </c>
      <c r="N236" s="18">
        <f t="shared" si="10"/>
        <v>0.43209876543209874</v>
      </c>
    </row>
    <row r="237" spans="1:14" outlineLevel="2" x14ac:dyDescent="0.3">
      <c r="A237" s="1" t="s">
        <v>238</v>
      </c>
      <c r="B237" s="1" t="s">
        <v>263</v>
      </c>
      <c r="C237" s="14">
        <v>143</v>
      </c>
      <c r="D237" s="14">
        <v>44</v>
      </c>
      <c r="E237" s="14">
        <v>440</v>
      </c>
      <c r="F237" s="15">
        <f t="shared" si="12"/>
        <v>0.42499999999999999</v>
      </c>
      <c r="G237" s="14">
        <v>142</v>
      </c>
      <c r="H237" s="14">
        <v>31</v>
      </c>
      <c r="I237" s="14">
        <v>397</v>
      </c>
      <c r="J237" s="18">
        <f t="shared" si="9"/>
        <v>0.4357682619647355</v>
      </c>
      <c r="K237" s="14">
        <v>81</v>
      </c>
      <c r="L237" s="14">
        <v>31</v>
      </c>
      <c r="M237" s="14">
        <v>262</v>
      </c>
      <c r="N237" s="18">
        <f t="shared" si="10"/>
        <v>0.42748091603053434</v>
      </c>
    </row>
    <row r="238" spans="1:14" outlineLevel="2" x14ac:dyDescent="0.3">
      <c r="A238" s="1" t="s">
        <v>238</v>
      </c>
      <c r="B238" s="1" t="s">
        <v>264</v>
      </c>
      <c r="C238" s="14">
        <v>136</v>
      </c>
      <c r="D238" s="14">
        <v>42</v>
      </c>
      <c r="E238" s="14">
        <v>454</v>
      </c>
      <c r="F238" s="15">
        <f t="shared" si="12"/>
        <v>0.39207048458149779</v>
      </c>
      <c r="G238" s="14">
        <v>143</v>
      </c>
      <c r="H238" s="14">
        <v>32</v>
      </c>
      <c r="I238" s="14">
        <v>458</v>
      </c>
      <c r="J238" s="18">
        <f t="shared" si="9"/>
        <v>0.38209606986899564</v>
      </c>
      <c r="K238" s="14">
        <v>150</v>
      </c>
      <c r="L238" s="14">
        <v>28</v>
      </c>
      <c r="M238" s="14">
        <v>461</v>
      </c>
      <c r="N238" s="18">
        <f t="shared" si="10"/>
        <v>0.38611713665943603</v>
      </c>
    </row>
    <row r="239" spans="1:14" outlineLevel="2" x14ac:dyDescent="0.3">
      <c r="A239" s="1" t="s">
        <v>238</v>
      </c>
      <c r="B239" s="1" t="s">
        <v>265</v>
      </c>
      <c r="C239" s="14">
        <v>87</v>
      </c>
      <c r="D239" s="14">
        <v>27</v>
      </c>
      <c r="E239" s="14">
        <v>493</v>
      </c>
      <c r="F239" s="15">
        <f t="shared" si="12"/>
        <v>0.23123732251521298</v>
      </c>
      <c r="G239" s="14">
        <v>91</v>
      </c>
      <c r="H239" s="14">
        <v>36</v>
      </c>
      <c r="I239" s="14">
        <v>477</v>
      </c>
      <c r="J239" s="18">
        <f t="shared" si="9"/>
        <v>0.2662473794549266</v>
      </c>
      <c r="K239" s="14">
        <v>106</v>
      </c>
      <c r="L239" s="14">
        <v>29</v>
      </c>
      <c r="M239" s="14">
        <v>526</v>
      </c>
      <c r="N239" s="18">
        <f t="shared" si="10"/>
        <v>0.25665399239543724</v>
      </c>
    </row>
    <row r="240" spans="1:14" outlineLevel="2" x14ac:dyDescent="0.3">
      <c r="A240" s="1" t="s">
        <v>238</v>
      </c>
      <c r="B240" s="1" t="s">
        <v>266</v>
      </c>
      <c r="C240" s="14">
        <v>119</v>
      </c>
      <c r="D240" s="14">
        <v>32</v>
      </c>
      <c r="E240" s="14">
        <v>398</v>
      </c>
      <c r="F240" s="15">
        <f t="shared" si="12"/>
        <v>0.37939698492462309</v>
      </c>
      <c r="G240" s="14">
        <v>103</v>
      </c>
      <c r="H240" s="14">
        <v>32</v>
      </c>
      <c r="I240" s="14">
        <v>407</v>
      </c>
      <c r="J240" s="18">
        <f t="shared" si="9"/>
        <v>0.33169533169533172</v>
      </c>
      <c r="K240" s="14">
        <v>103</v>
      </c>
      <c r="L240" s="14">
        <v>24</v>
      </c>
      <c r="M240" s="14">
        <v>370</v>
      </c>
      <c r="N240" s="18">
        <f t="shared" si="10"/>
        <v>0.34324324324324323</v>
      </c>
    </row>
    <row r="241" spans="1:14" outlineLevel="2" x14ac:dyDescent="0.3">
      <c r="A241" s="1" t="s">
        <v>238</v>
      </c>
      <c r="B241" s="1" t="s">
        <v>267</v>
      </c>
      <c r="C241" s="14">
        <v>67</v>
      </c>
      <c r="D241" s="14">
        <v>13</v>
      </c>
      <c r="E241" s="14">
        <v>167</v>
      </c>
      <c r="F241" s="15">
        <f t="shared" si="12"/>
        <v>0.47904191616766467</v>
      </c>
      <c r="G241" s="14">
        <v>67</v>
      </c>
      <c r="H241" s="14">
        <v>13</v>
      </c>
      <c r="I241" s="14">
        <v>192</v>
      </c>
      <c r="J241" s="18">
        <f t="shared" si="9"/>
        <v>0.41666666666666669</v>
      </c>
      <c r="K241" s="14">
        <v>76</v>
      </c>
      <c r="L241" s="14">
        <v>11</v>
      </c>
      <c r="M241" s="14">
        <v>208</v>
      </c>
      <c r="N241" s="18">
        <f t="shared" si="10"/>
        <v>0.41826923076923078</v>
      </c>
    </row>
    <row r="242" spans="1:14" outlineLevel="2" x14ac:dyDescent="0.3">
      <c r="A242" s="1" t="s">
        <v>238</v>
      </c>
      <c r="B242" s="1" t="s">
        <v>268</v>
      </c>
      <c r="C242" s="14">
        <v>17</v>
      </c>
      <c r="D242" s="14">
        <v>7</v>
      </c>
      <c r="E242" s="14">
        <v>43</v>
      </c>
      <c r="F242" s="15">
        <f t="shared" si="12"/>
        <v>0.55813953488372092</v>
      </c>
      <c r="G242" s="14">
        <v>11</v>
      </c>
      <c r="H242" s="14">
        <v>6</v>
      </c>
      <c r="I242" s="14">
        <v>41</v>
      </c>
      <c r="J242" s="18">
        <f t="shared" si="9"/>
        <v>0.41463414634146339</v>
      </c>
      <c r="K242" s="14">
        <v>17</v>
      </c>
      <c r="L242" s="14">
        <v>7</v>
      </c>
      <c r="M242" s="14">
        <v>48</v>
      </c>
      <c r="N242" s="18">
        <f t="shared" si="10"/>
        <v>0.5</v>
      </c>
    </row>
    <row r="243" spans="1:14" outlineLevel="2" x14ac:dyDescent="0.3">
      <c r="A243" s="1" t="s">
        <v>238</v>
      </c>
      <c r="B243" s="1" t="s">
        <v>269</v>
      </c>
      <c r="C243" s="14">
        <v>23</v>
      </c>
      <c r="D243" s="14">
        <v>7</v>
      </c>
      <c r="E243" s="14">
        <v>40</v>
      </c>
      <c r="F243" s="15">
        <f t="shared" si="12"/>
        <v>0.75</v>
      </c>
      <c r="G243" s="14">
        <v>23</v>
      </c>
      <c r="H243" s="14">
        <v>8</v>
      </c>
      <c r="I243" s="14">
        <v>40</v>
      </c>
      <c r="J243" s="18">
        <f t="shared" si="9"/>
        <v>0.77500000000000002</v>
      </c>
      <c r="K243" s="14"/>
      <c r="L243" s="14"/>
      <c r="M243" s="14"/>
      <c r="N243" s="18"/>
    </row>
    <row r="244" spans="1:14" outlineLevel="2" x14ac:dyDescent="0.3">
      <c r="A244" s="1" t="s">
        <v>238</v>
      </c>
      <c r="B244" s="1" t="s">
        <v>270</v>
      </c>
      <c r="C244" s="14">
        <v>65</v>
      </c>
      <c r="D244" s="14">
        <v>16</v>
      </c>
      <c r="E244" s="14">
        <v>168</v>
      </c>
      <c r="F244" s="15">
        <f t="shared" si="12"/>
        <v>0.48214285714285715</v>
      </c>
      <c r="G244" s="14">
        <v>58</v>
      </c>
      <c r="H244" s="14">
        <v>17</v>
      </c>
      <c r="I244" s="14">
        <v>161</v>
      </c>
      <c r="J244" s="18">
        <f t="shared" si="9"/>
        <v>0.46583850931677018</v>
      </c>
      <c r="K244" s="14">
        <v>61</v>
      </c>
      <c r="L244" s="14">
        <v>13</v>
      </c>
      <c r="M244" s="14">
        <v>179</v>
      </c>
      <c r="N244" s="18">
        <f t="shared" si="10"/>
        <v>0.41340782122905029</v>
      </c>
    </row>
    <row r="245" spans="1:14" outlineLevel="2" x14ac:dyDescent="0.3">
      <c r="A245" s="1" t="s">
        <v>238</v>
      </c>
      <c r="B245" s="1" t="s">
        <v>271</v>
      </c>
      <c r="C245" s="14">
        <v>124</v>
      </c>
      <c r="D245" s="14">
        <v>42</v>
      </c>
      <c r="E245" s="14">
        <v>274</v>
      </c>
      <c r="F245" s="15">
        <f t="shared" si="12"/>
        <v>0.6058394160583942</v>
      </c>
      <c r="G245" s="14">
        <v>81</v>
      </c>
      <c r="H245" s="14">
        <v>36</v>
      </c>
      <c r="I245" s="14">
        <v>231</v>
      </c>
      <c r="J245" s="18">
        <f t="shared" si="9"/>
        <v>0.50649350649350644</v>
      </c>
      <c r="K245" s="14">
        <v>82</v>
      </c>
      <c r="L245" s="14">
        <v>28</v>
      </c>
      <c r="M245" s="14">
        <v>232</v>
      </c>
      <c r="N245" s="18">
        <f t="shared" si="10"/>
        <v>0.47413793103448276</v>
      </c>
    </row>
    <row r="246" spans="1:14" outlineLevel="1" x14ac:dyDescent="0.3">
      <c r="A246" s="11" t="s">
        <v>272</v>
      </c>
      <c r="B246" s="12"/>
      <c r="C246" s="13">
        <f>SUBTOTAL(9,C247:C254)</f>
        <v>802</v>
      </c>
      <c r="D246" s="13">
        <f>SUBTOTAL(9,D247:D254)</f>
        <v>131</v>
      </c>
      <c r="E246" s="13">
        <f>SUBTOTAL(9,E247:E254)</f>
        <v>2328</v>
      </c>
      <c r="F246" s="10">
        <f t="shared" si="12"/>
        <v>0.40077319587628868</v>
      </c>
      <c r="G246" s="13">
        <f>SUBTOTAL(9,G247:G254)</f>
        <v>821</v>
      </c>
      <c r="H246" s="13">
        <f>SUBTOTAL(9,H247:H254)</f>
        <v>135</v>
      </c>
      <c r="I246" s="13">
        <f>SUBTOTAL(9,I247:I254)</f>
        <v>2330</v>
      </c>
      <c r="J246" s="10">
        <f t="shared" si="9"/>
        <v>0.41030042918454934</v>
      </c>
      <c r="K246" s="13">
        <f>SUBTOTAL(9,K247:K254)</f>
        <v>771</v>
      </c>
      <c r="L246" s="13">
        <f>SUBTOTAL(9,L247:L254)</f>
        <v>177</v>
      </c>
      <c r="M246" s="13">
        <f>SUBTOTAL(9,M247:M254)</f>
        <v>2362</v>
      </c>
      <c r="N246" s="10">
        <f t="shared" si="10"/>
        <v>0.40135478408128705</v>
      </c>
    </row>
    <row r="247" spans="1:14" outlineLevel="2" x14ac:dyDescent="0.3">
      <c r="A247" s="1" t="s">
        <v>273</v>
      </c>
      <c r="B247" s="1" t="s">
        <v>274</v>
      </c>
      <c r="C247" s="14">
        <v>79</v>
      </c>
      <c r="D247" s="14">
        <v>16</v>
      </c>
      <c r="E247" s="14">
        <v>212</v>
      </c>
      <c r="F247" s="15">
        <f t="shared" si="12"/>
        <v>0.44811320754716982</v>
      </c>
      <c r="G247" s="14">
        <v>67</v>
      </c>
      <c r="H247" s="14">
        <v>17</v>
      </c>
      <c r="I247" s="14">
        <v>164</v>
      </c>
      <c r="J247" s="18">
        <f t="shared" si="9"/>
        <v>0.51219512195121952</v>
      </c>
      <c r="K247" s="14">
        <v>60</v>
      </c>
      <c r="L247" s="14">
        <v>14</v>
      </c>
      <c r="M247" s="14">
        <v>156</v>
      </c>
      <c r="N247" s="18">
        <f t="shared" si="10"/>
        <v>0.47435897435897434</v>
      </c>
    </row>
    <row r="248" spans="1:14" outlineLevel="2" x14ac:dyDescent="0.3">
      <c r="A248" s="1" t="s">
        <v>273</v>
      </c>
      <c r="B248" s="1" t="s">
        <v>275</v>
      </c>
      <c r="C248" s="14">
        <v>131</v>
      </c>
      <c r="D248" s="14">
        <v>28</v>
      </c>
      <c r="E248" s="14">
        <v>360</v>
      </c>
      <c r="F248" s="15">
        <f t="shared" si="12"/>
        <v>0.44166666666666665</v>
      </c>
      <c r="G248" s="14">
        <v>144</v>
      </c>
      <c r="H248" s="14">
        <v>25</v>
      </c>
      <c r="I248" s="14">
        <v>370</v>
      </c>
      <c r="J248" s="18">
        <f t="shared" si="9"/>
        <v>0.45675675675675675</v>
      </c>
      <c r="K248" s="14">
        <v>120</v>
      </c>
      <c r="L248" s="14">
        <v>29</v>
      </c>
      <c r="M248" s="14">
        <v>346</v>
      </c>
      <c r="N248" s="18">
        <f t="shared" si="10"/>
        <v>0.430635838150289</v>
      </c>
    </row>
    <row r="249" spans="1:14" outlineLevel="2" x14ac:dyDescent="0.3">
      <c r="A249" s="1" t="s">
        <v>273</v>
      </c>
      <c r="B249" s="1" t="s">
        <v>276</v>
      </c>
      <c r="C249" s="14">
        <v>145</v>
      </c>
      <c r="D249" s="14">
        <v>25</v>
      </c>
      <c r="E249" s="14">
        <v>596</v>
      </c>
      <c r="F249" s="15">
        <f t="shared" si="12"/>
        <v>0.28523489932885904</v>
      </c>
      <c r="G249" s="14">
        <v>149</v>
      </c>
      <c r="H249" s="14">
        <v>27</v>
      </c>
      <c r="I249" s="14">
        <v>606</v>
      </c>
      <c r="J249" s="18">
        <f t="shared" si="9"/>
        <v>0.29042904290429045</v>
      </c>
      <c r="K249" s="14">
        <v>147</v>
      </c>
      <c r="L249" s="14">
        <v>35</v>
      </c>
      <c r="M249" s="14">
        <v>641</v>
      </c>
      <c r="N249" s="18">
        <f t="shared" si="10"/>
        <v>0.2839313572542902</v>
      </c>
    </row>
    <row r="250" spans="1:14" outlineLevel="2" x14ac:dyDescent="0.3">
      <c r="A250" s="1" t="s">
        <v>273</v>
      </c>
      <c r="B250" s="1" t="s">
        <v>277</v>
      </c>
      <c r="C250" s="14">
        <v>74</v>
      </c>
      <c r="D250" s="14">
        <v>13</v>
      </c>
      <c r="E250" s="14">
        <v>277</v>
      </c>
      <c r="F250" s="15">
        <f t="shared" si="12"/>
        <v>0.3140794223826715</v>
      </c>
      <c r="G250" s="14">
        <v>75</v>
      </c>
      <c r="H250" s="14">
        <v>12</v>
      </c>
      <c r="I250" s="14">
        <v>269</v>
      </c>
      <c r="J250" s="18">
        <f t="shared" si="9"/>
        <v>0.32342007434944237</v>
      </c>
      <c r="K250" s="14">
        <v>73</v>
      </c>
      <c r="L250" s="14">
        <v>9</v>
      </c>
      <c r="M250" s="14">
        <v>252</v>
      </c>
      <c r="N250" s="18">
        <f t="shared" si="10"/>
        <v>0.32539682539682541</v>
      </c>
    </row>
    <row r="251" spans="1:14" outlineLevel="2" x14ac:dyDescent="0.3">
      <c r="A251" s="1" t="s">
        <v>273</v>
      </c>
      <c r="B251" s="1" t="s">
        <v>278</v>
      </c>
      <c r="C251" s="14">
        <v>60</v>
      </c>
      <c r="D251" s="14">
        <v>10</v>
      </c>
      <c r="E251" s="14">
        <v>136</v>
      </c>
      <c r="F251" s="15">
        <f t="shared" si="12"/>
        <v>0.51470588235294112</v>
      </c>
      <c r="G251" s="14">
        <v>64</v>
      </c>
      <c r="H251" s="14">
        <v>8</v>
      </c>
      <c r="I251" s="14">
        <v>136</v>
      </c>
      <c r="J251" s="18">
        <f t="shared" si="9"/>
        <v>0.52941176470588236</v>
      </c>
      <c r="K251" s="14">
        <v>62</v>
      </c>
      <c r="L251" s="14">
        <v>12</v>
      </c>
      <c r="M251" s="14">
        <v>134</v>
      </c>
      <c r="N251" s="18">
        <f t="shared" si="10"/>
        <v>0.55223880597014929</v>
      </c>
    </row>
    <row r="252" spans="1:14" outlineLevel="2" x14ac:dyDescent="0.3">
      <c r="A252" s="1" t="s">
        <v>273</v>
      </c>
      <c r="B252" s="1" t="s">
        <v>279</v>
      </c>
      <c r="C252" s="14">
        <v>86</v>
      </c>
      <c r="D252" s="14">
        <v>13</v>
      </c>
      <c r="E252" s="14">
        <v>291</v>
      </c>
      <c r="F252" s="15">
        <f t="shared" si="12"/>
        <v>0.34020618556701032</v>
      </c>
      <c r="G252" s="14">
        <v>97</v>
      </c>
      <c r="H252" s="14">
        <v>19</v>
      </c>
      <c r="I252" s="14">
        <v>321</v>
      </c>
      <c r="J252" s="18">
        <f t="shared" si="9"/>
        <v>0.36137071651090341</v>
      </c>
      <c r="K252" s="14">
        <v>79</v>
      </c>
      <c r="L252" s="14">
        <v>25</v>
      </c>
      <c r="M252" s="14">
        <v>305</v>
      </c>
      <c r="N252" s="18">
        <f t="shared" si="10"/>
        <v>0.34098360655737703</v>
      </c>
    </row>
    <row r="253" spans="1:14" outlineLevel="2" x14ac:dyDescent="0.3">
      <c r="A253" s="1" t="s">
        <v>273</v>
      </c>
      <c r="B253" s="1" t="s">
        <v>280</v>
      </c>
      <c r="C253" s="14">
        <v>88</v>
      </c>
      <c r="D253" s="14">
        <v>11</v>
      </c>
      <c r="E253" s="14">
        <v>164</v>
      </c>
      <c r="F253" s="15">
        <f t="shared" si="12"/>
        <v>0.60365853658536583</v>
      </c>
      <c r="G253" s="14">
        <v>78</v>
      </c>
      <c r="H253" s="14">
        <v>9</v>
      </c>
      <c r="I253" s="14">
        <v>148</v>
      </c>
      <c r="J253" s="18">
        <f t="shared" si="9"/>
        <v>0.58783783783783783</v>
      </c>
      <c r="K253" s="14">
        <v>96</v>
      </c>
      <c r="L253" s="14">
        <v>23</v>
      </c>
      <c r="M253" s="14">
        <v>208</v>
      </c>
      <c r="N253" s="18">
        <f t="shared" si="10"/>
        <v>0.57211538461538458</v>
      </c>
    </row>
    <row r="254" spans="1:14" outlineLevel="2" x14ac:dyDescent="0.3">
      <c r="A254" s="1" t="s">
        <v>273</v>
      </c>
      <c r="B254" s="1" t="s">
        <v>281</v>
      </c>
      <c r="C254" s="14">
        <v>139</v>
      </c>
      <c r="D254" s="14">
        <v>15</v>
      </c>
      <c r="E254" s="14">
        <v>292</v>
      </c>
      <c r="F254" s="15">
        <f t="shared" si="12"/>
        <v>0.5273972602739726</v>
      </c>
      <c r="G254" s="14">
        <v>147</v>
      </c>
      <c r="H254" s="14">
        <v>18</v>
      </c>
      <c r="I254" s="14">
        <v>316</v>
      </c>
      <c r="J254" s="18">
        <f t="shared" si="9"/>
        <v>0.52215189873417722</v>
      </c>
      <c r="K254" s="14">
        <v>134</v>
      </c>
      <c r="L254" s="14">
        <v>30</v>
      </c>
      <c r="M254" s="14">
        <v>320</v>
      </c>
      <c r="N254" s="18">
        <f t="shared" si="10"/>
        <v>0.51249999999999996</v>
      </c>
    </row>
    <row r="255" spans="1:14" outlineLevel="1" x14ac:dyDescent="0.3">
      <c r="A255" s="11" t="s">
        <v>282</v>
      </c>
      <c r="B255" s="12"/>
      <c r="C255" s="13">
        <f>SUBTOTAL(9,C256:C256)</f>
        <v>81</v>
      </c>
      <c r="D255" s="13">
        <f>SUBTOTAL(9,D256:D256)</f>
        <v>20</v>
      </c>
      <c r="E255" s="13">
        <f>SUBTOTAL(9,E256:E256)</f>
        <v>142</v>
      </c>
      <c r="F255" s="10">
        <f t="shared" si="12"/>
        <v>0.71126760563380287</v>
      </c>
      <c r="G255" s="13">
        <f>SUBTOTAL(9,G256:G256)</f>
        <v>86</v>
      </c>
      <c r="H255" s="13">
        <f>SUBTOTAL(9,H256:H256)</f>
        <v>12</v>
      </c>
      <c r="I255" s="13">
        <f>SUBTOTAL(9,I256:I256)</f>
        <v>128</v>
      </c>
      <c r="J255" s="10">
        <f t="shared" si="9"/>
        <v>0.765625</v>
      </c>
      <c r="K255" s="13">
        <f>SUBTOTAL(9,K256:K256)</f>
        <v>97</v>
      </c>
      <c r="L255" s="13">
        <f>SUBTOTAL(9,L256:L256)</f>
        <v>13</v>
      </c>
      <c r="M255" s="13">
        <f>SUBTOTAL(9,M256:M256)</f>
        <v>138</v>
      </c>
      <c r="N255" s="10">
        <f t="shared" si="10"/>
        <v>0.79710144927536231</v>
      </c>
    </row>
    <row r="256" spans="1:14" outlineLevel="2" x14ac:dyDescent="0.3">
      <c r="A256" s="1" t="s">
        <v>283</v>
      </c>
      <c r="B256" s="1" t="s">
        <v>284</v>
      </c>
      <c r="C256" s="14">
        <v>81</v>
      </c>
      <c r="D256" s="14">
        <v>20</v>
      </c>
      <c r="E256" s="14">
        <v>142</v>
      </c>
      <c r="F256" s="15">
        <f t="shared" si="12"/>
        <v>0.71126760563380287</v>
      </c>
      <c r="G256" s="14">
        <v>86</v>
      </c>
      <c r="H256" s="14">
        <v>12</v>
      </c>
      <c r="I256" s="14">
        <v>128</v>
      </c>
      <c r="J256" s="18">
        <f t="shared" si="9"/>
        <v>0.765625</v>
      </c>
      <c r="K256" s="14">
        <v>97</v>
      </c>
      <c r="L256" s="14">
        <v>13</v>
      </c>
      <c r="M256" s="14">
        <v>138</v>
      </c>
      <c r="N256" s="18">
        <f t="shared" si="10"/>
        <v>0.79710144927536231</v>
      </c>
    </row>
    <row r="257" spans="1:14" outlineLevel="1" x14ac:dyDescent="0.3">
      <c r="A257" s="11" t="s">
        <v>285</v>
      </c>
      <c r="B257" s="12"/>
      <c r="C257" s="13">
        <f>SUBTOTAL(9,C258:C270)</f>
        <v>952</v>
      </c>
      <c r="D257" s="13">
        <f>SUBTOTAL(9,D258:D270)</f>
        <v>232</v>
      </c>
      <c r="E257" s="13">
        <f>SUBTOTAL(9,E258:E270)</f>
        <v>2453</v>
      </c>
      <c r="F257" s="10">
        <f t="shared" si="12"/>
        <v>0.48267427639624949</v>
      </c>
      <c r="G257" s="13">
        <f>SUBTOTAL(9,G258:G270)</f>
        <v>958</v>
      </c>
      <c r="H257" s="13">
        <f>SUBTOTAL(9,H258:H270)</f>
        <v>223</v>
      </c>
      <c r="I257" s="13">
        <f>SUBTOTAL(9,I258:I270)</f>
        <v>2411</v>
      </c>
      <c r="J257" s="10">
        <f t="shared" si="9"/>
        <v>0.48983824139361259</v>
      </c>
      <c r="K257" s="13">
        <f>SUBTOTAL(9,K258:K270)</f>
        <v>1076</v>
      </c>
      <c r="L257" s="13">
        <f>SUBTOTAL(9,L258:L270)</f>
        <v>220</v>
      </c>
      <c r="M257" s="13">
        <f>SUBTOTAL(9,M258:M270)</f>
        <v>2660</v>
      </c>
      <c r="N257" s="10">
        <f t="shared" si="10"/>
        <v>0.48721804511278194</v>
      </c>
    </row>
    <row r="258" spans="1:14" outlineLevel="2" x14ac:dyDescent="0.3">
      <c r="A258" s="1" t="s">
        <v>286</v>
      </c>
      <c r="B258" s="1" t="s">
        <v>287</v>
      </c>
      <c r="C258" s="14">
        <v>13</v>
      </c>
      <c r="D258" s="14">
        <v>0</v>
      </c>
      <c r="E258" s="14">
        <v>17</v>
      </c>
      <c r="F258" s="15">
        <f t="shared" si="12"/>
        <v>0.76470588235294112</v>
      </c>
      <c r="G258" s="14">
        <v>15</v>
      </c>
      <c r="H258" s="14">
        <v>0</v>
      </c>
      <c r="I258" s="14">
        <v>19</v>
      </c>
      <c r="J258" s="18">
        <f t="shared" si="9"/>
        <v>0.78947368421052633</v>
      </c>
      <c r="K258" s="14">
        <v>22</v>
      </c>
      <c r="L258" s="14">
        <v>0</v>
      </c>
      <c r="M258" s="14">
        <v>22</v>
      </c>
      <c r="N258" s="18">
        <f t="shared" si="10"/>
        <v>1</v>
      </c>
    </row>
    <row r="259" spans="1:14" outlineLevel="2" x14ac:dyDescent="0.3">
      <c r="A259" s="1" t="s">
        <v>286</v>
      </c>
      <c r="B259" s="1" t="s">
        <v>288</v>
      </c>
      <c r="C259" s="14">
        <v>2</v>
      </c>
      <c r="D259" s="14">
        <v>4</v>
      </c>
      <c r="E259" s="14">
        <v>15</v>
      </c>
      <c r="F259" s="15">
        <f t="shared" si="12"/>
        <v>0.4</v>
      </c>
      <c r="G259" s="14">
        <v>1</v>
      </c>
      <c r="H259" s="14">
        <v>2</v>
      </c>
      <c r="I259" s="14">
        <v>12</v>
      </c>
      <c r="J259" s="18">
        <f t="shared" ref="J259:J322" si="13">(G259+H259)/I259</f>
        <v>0.25</v>
      </c>
      <c r="K259" s="14">
        <v>8</v>
      </c>
      <c r="L259" s="14">
        <v>0</v>
      </c>
      <c r="M259" s="14">
        <v>11</v>
      </c>
      <c r="N259" s="18">
        <f t="shared" ref="N259:N322" si="14">(K259+L259)/M259</f>
        <v>0.72727272727272729</v>
      </c>
    </row>
    <row r="260" spans="1:14" outlineLevel="2" x14ac:dyDescent="0.3">
      <c r="A260" s="1" t="s">
        <v>286</v>
      </c>
      <c r="B260" s="1" t="s">
        <v>289</v>
      </c>
      <c r="C260" s="14">
        <v>144</v>
      </c>
      <c r="D260" s="14">
        <v>31</v>
      </c>
      <c r="E260" s="14">
        <v>329</v>
      </c>
      <c r="F260" s="15">
        <f t="shared" si="12"/>
        <v>0.53191489361702127</v>
      </c>
      <c r="G260" s="14">
        <v>138</v>
      </c>
      <c r="H260" s="14">
        <v>29</v>
      </c>
      <c r="I260" s="14">
        <v>293</v>
      </c>
      <c r="J260" s="18">
        <f t="shared" si="13"/>
        <v>0.56996587030716728</v>
      </c>
      <c r="K260" s="14">
        <v>140</v>
      </c>
      <c r="L260" s="14">
        <v>36</v>
      </c>
      <c r="M260" s="14">
        <v>283</v>
      </c>
      <c r="N260" s="18">
        <f t="shared" si="14"/>
        <v>0.62190812720848054</v>
      </c>
    </row>
    <row r="261" spans="1:14" outlineLevel="2" x14ac:dyDescent="0.3">
      <c r="A261" s="1" t="s">
        <v>286</v>
      </c>
      <c r="B261" s="1" t="s">
        <v>290</v>
      </c>
      <c r="C261" s="14">
        <v>13</v>
      </c>
      <c r="D261" s="14">
        <v>3</v>
      </c>
      <c r="E261" s="14">
        <v>16</v>
      </c>
      <c r="F261" s="15">
        <f t="shared" si="12"/>
        <v>1</v>
      </c>
      <c r="G261" s="14">
        <v>12</v>
      </c>
      <c r="H261" s="14">
        <v>0</v>
      </c>
      <c r="I261" s="14">
        <v>12</v>
      </c>
      <c r="J261" s="18">
        <f t="shared" si="13"/>
        <v>1</v>
      </c>
      <c r="K261" s="14">
        <v>11</v>
      </c>
      <c r="L261" s="14">
        <v>0</v>
      </c>
      <c r="M261" s="14">
        <v>11</v>
      </c>
      <c r="N261" s="18">
        <f t="shared" si="14"/>
        <v>1</v>
      </c>
    </row>
    <row r="262" spans="1:14" outlineLevel="2" x14ac:dyDescent="0.3">
      <c r="A262" s="1" t="s">
        <v>286</v>
      </c>
      <c r="B262" s="1" t="s">
        <v>291</v>
      </c>
      <c r="C262" s="14">
        <v>253</v>
      </c>
      <c r="D262" s="14">
        <v>49</v>
      </c>
      <c r="E262" s="14">
        <v>755</v>
      </c>
      <c r="F262" s="15">
        <f t="shared" si="12"/>
        <v>0.4</v>
      </c>
      <c r="G262" s="14">
        <v>267</v>
      </c>
      <c r="H262" s="14">
        <v>57</v>
      </c>
      <c r="I262" s="14">
        <v>755</v>
      </c>
      <c r="J262" s="18">
        <f t="shared" si="13"/>
        <v>0.4291390728476821</v>
      </c>
      <c r="K262" s="14">
        <v>274</v>
      </c>
      <c r="L262" s="14">
        <v>65</v>
      </c>
      <c r="M262" s="14">
        <v>768</v>
      </c>
      <c r="N262" s="18">
        <f t="shared" si="14"/>
        <v>0.44140625</v>
      </c>
    </row>
    <row r="263" spans="1:14" outlineLevel="2" x14ac:dyDescent="0.3">
      <c r="A263" s="1" t="s">
        <v>286</v>
      </c>
      <c r="B263" s="1" t="s">
        <v>292</v>
      </c>
      <c r="C263" s="14">
        <v>214</v>
      </c>
      <c r="D263" s="14">
        <v>39</v>
      </c>
      <c r="E263" s="14">
        <v>498</v>
      </c>
      <c r="F263" s="15">
        <f t="shared" si="12"/>
        <v>0.50803212851405621</v>
      </c>
      <c r="G263" s="14">
        <v>206</v>
      </c>
      <c r="H263" s="14">
        <v>51</v>
      </c>
      <c r="I263" s="14">
        <v>486</v>
      </c>
      <c r="J263" s="18">
        <f t="shared" si="13"/>
        <v>0.5288065843621399</v>
      </c>
      <c r="K263" s="14">
        <v>198</v>
      </c>
      <c r="L263" s="14">
        <v>35</v>
      </c>
      <c r="M263" s="14">
        <v>497</v>
      </c>
      <c r="N263" s="18">
        <f t="shared" si="14"/>
        <v>0.46881287726358151</v>
      </c>
    </row>
    <row r="264" spans="1:14" outlineLevel="2" x14ac:dyDescent="0.3">
      <c r="A264" s="1" t="s">
        <v>286</v>
      </c>
      <c r="B264" s="1" t="s">
        <v>293</v>
      </c>
      <c r="C264" s="14">
        <v>8</v>
      </c>
      <c r="D264" s="14">
        <v>4</v>
      </c>
      <c r="E264" s="14">
        <v>14</v>
      </c>
      <c r="F264" s="15">
        <f t="shared" si="12"/>
        <v>0.8571428571428571</v>
      </c>
      <c r="G264" s="14">
        <v>8</v>
      </c>
      <c r="H264" s="14">
        <v>0</v>
      </c>
      <c r="I264" s="14">
        <v>11</v>
      </c>
      <c r="J264" s="18">
        <f t="shared" si="13"/>
        <v>0.72727272727272729</v>
      </c>
      <c r="K264" s="14">
        <v>12</v>
      </c>
      <c r="L264" s="14">
        <v>0</v>
      </c>
      <c r="M264" s="14">
        <v>14</v>
      </c>
      <c r="N264" s="18">
        <f t="shared" si="14"/>
        <v>0.8571428571428571</v>
      </c>
    </row>
    <row r="265" spans="1:14" outlineLevel="2" x14ac:dyDescent="0.3">
      <c r="A265" s="1" t="s">
        <v>286</v>
      </c>
      <c r="B265" s="1" t="s">
        <v>294</v>
      </c>
      <c r="C265" s="14">
        <v>125</v>
      </c>
      <c r="D265" s="14">
        <v>45</v>
      </c>
      <c r="E265" s="14">
        <v>242</v>
      </c>
      <c r="F265" s="15">
        <f t="shared" si="12"/>
        <v>0.7024793388429752</v>
      </c>
      <c r="G265" s="14">
        <v>117</v>
      </c>
      <c r="H265" s="14">
        <v>46</v>
      </c>
      <c r="I265" s="14">
        <v>238</v>
      </c>
      <c r="J265" s="18">
        <f t="shared" si="13"/>
        <v>0.68487394957983194</v>
      </c>
      <c r="K265" s="14">
        <v>120</v>
      </c>
      <c r="L265" s="14">
        <v>43</v>
      </c>
      <c r="M265" s="14">
        <v>234</v>
      </c>
      <c r="N265" s="18">
        <f t="shared" si="14"/>
        <v>0.69658119658119655</v>
      </c>
    </row>
    <row r="266" spans="1:14" outlineLevel="2" x14ac:dyDescent="0.3">
      <c r="A266" s="1" t="s">
        <v>286</v>
      </c>
      <c r="B266" s="1" t="s">
        <v>76</v>
      </c>
      <c r="C266" s="14">
        <v>88</v>
      </c>
      <c r="D266" s="14">
        <v>22</v>
      </c>
      <c r="E266" s="14">
        <v>233</v>
      </c>
      <c r="F266" s="15">
        <f t="shared" si="12"/>
        <v>0.47210300429184548</v>
      </c>
      <c r="G266" s="14">
        <v>88</v>
      </c>
      <c r="H266" s="14">
        <v>8</v>
      </c>
      <c r="I266" s="14">
        <v>232</v>
      </c>
      <c r="J266" s="18">
        <f t="shared" si="13"/>
        <v>0.41379310344827586</v>
      </c>
      <c r="K266" s="14">
        <v>186</v>
      </c>
      <c r="L266" s="14">
        <v>8</v>
      </c>
      <c r="M266" s="14">
        <v>454</v>
      </c>
      <c r="N266" s="18">
        <f t="shared" si="14"/>
        <v>0.42731277533039647</v>
      </c>
    </row>
    <row r="267" spans="1:14" outlineLevel="2" x14ac:dyDescent="0.3">
      <c r="A267" s="1" t="s">
        <v>286</v>
      </c>
      <c r="B267" s="1" t="s">
        <v>295</v>
      </c>
      <c r="C267" s="14">
        <v>29</v>
      </c>
      <c r="D267" s="14">
        <v>1</v>
      </c>
      <c r="E267" s="14">
        <v>36</v>
      </c>
      <c r="F267" s="15">
        <f t="shared" si="12"/>
        <v>0.83333333333333337</v>
      </c>
      <c r="G267" s="14">
        <v>30</v>
      </c>
      <c r="H267" s="14">
        <v>0</v>
      </c>
      <c r="I267" s="14">
        <v>34</v>
      </c>
      <c r="J267" s="18">
        <f t="shared" si="13"/>
        <v>0.88235294117647056</v>
      </c>
      <c r="K267" s="14">
        <v>23</v>
      </c>
      <c r="L267" s="14">
        <v>3</v>
      </c>
      <c r="M267" s="14">
        <v>32</v>
      </c>
      <c r="N267" s="18">
        <f t="shared" si="14"/>
        <v>0.8125</v>
      </c>
    </row>
    <row r="268" spans="1:14" outlineLevel="2" x14ac:dyDescent="0.3">
      <c r="A268" s="1" t="s">
        <v>286</v>
      </c>
      <c r="B268" s="1" t="s">
        <v>296</v>
      </c>
      <c r="C268" s="14">
        <v>19</v>
      </c>
      <c r="D268" s="14">
        <v>2</v>
      </c>
      <c r="E268" s="14">
        <v>35</v>
      </c>
      <c r="F268" s="15">
        <f t="shared" si="12"/>
        <v>0.6</v>
      </c>
      <c r="G268" s="14">
        <v>31</v>
      </c>
      <c r="H268" s="14">
        <v>4</v>
      </c>
      <c r="I268" s="14">
        <v>43</v>
      </c>
      <c r="J268" s="18">
        <f t="shared" si="13"/>
        <v>0.81395348837209303</v>
      </c>
      <c r="K268" s="14">
        <v>25</v>
      </c>
      <c r="L268" s="14">
        <v>1</v>
      </c>
      <c r="M268" s="14">
        <v>33</v>
      </c>
      <c r="N268" s="18">
        <f t="shared" si="14"/>
        <v>0.78787878787878785</v>
      </c>
    </row>
    <row r="269" spans="1:14" outlineLevel="2" x14ac:dyDescent="0.3">
      <c r="A269" s="1" t="s">
        <v>286</v>
      </c>
      <c r="B269" s="1" t="s">
        <v>297</v>
      </c>
      <c r="C269" s="14">
        <v>29</v>
      </c>
      <c r="D269" s="14">
        <v>32</v>
      </c>
      <c r="E269" s="14">
        <v>237</v>
      </c>
      <c r="F269" s="15">
        <f t="shared" si="12"/>
        <v>0.25738396624472576</v>
      </c>
      <c r="G269" s="14">
        <v>34</v>
      </c>
      <c r="H269" s="14">
        <v>24</v>
      </c>
      <c r="I269" s="14">
        <v>254</v>
      </c>
      <c r="J269" s="18">
        <f t="shared" si="13"/>
        <v>0.2283464566929134</v>
      </c>
      <c r="K269" s="14">
        <v>46</v>
      </c>
      <c r="L269" s="14">
        <v>28</v>
      </c>
      <c r="M269" s="14">
        <v>282</v>
      </c>
      <c r="N269" s="18">
        <f t="shared" si="14"/>
        <v>0.26241134751773049</v>
      </c>
    </row>
    <row r="270" spans="1:14" outlineLevel="2" x14ac:dyDescent="0.3">
      <c r="A270" s="1" t="s">
        <v>286</v>
      </c>
      <c r="B270" s="1" t="s">
        <v>298</v>
      </c>
      <c r="C270" s="14">
        <v>15</v>
      </c>
      <c r="D270" s="14">
        <v>0</v>
      </c>
      <c r="E270" s="14">
        <v>26</v>
      </c>
      <c r="F270" s="15">
        <f t="shared" si="12"/>
        <v>0.57692307692307687</v>
      </c>
      <c r="G270" s="14">
        <v>11</v>
      </c>
      <c r="H270" s="14">
        <v>2</v>
      </c>
      <c r="I270" s="14">
        <v>22</v>
      </c>
      <c r="J270" s="18">
        <f t="shared" si="13"/>
        <v>0.59090909090909094</v>
      </c>
      <c r="K270" s="14">
        <v>11</v>
      </c>
      <c r="L270" s="14">
        <v>1</v>
      </c>
      <c r="M270" s="14">
        <v>19</v>
      </c>
      <c r="N270" s="18">
        <f t="shared" si="14"/>
        <v>0.63157894736842102</v>
      </c>
    </row>
    <row r="271" spans="1:14" outlineLevel="1" x14ac:dyDescent="0.3">
      <c r="A271" s="11" t="s">
        <v>299</v>
      </c>
      <c r="B271" s="12"/>
      <c r="C271" s="13">
        <f>SUBTOTAL(9,C272:C280)</f>
        <v>223</v>
      </c>
      <c r="D271" s="13">
        <f>SUBTOTAL(9,D272:D280)</f>
        <v>38</v>
      </c>
      <c r="E271" s="13">
        <f>SUBTOTAL(9,E272:E280)</f>
        <v>348</v>
      </c>
      <c r="F271" s="10">
        <f t="shared" si="12"/>
        <v>0.75</v>
      </c>
      <c r="G271" s="13">
        <f>SUBTOTAL(9,G272:G280)</f>
        <v>223</v>
      </c>
      <c r="H271" s="13">
        <f>SUBTOTAL(9,H272:H280)</f>
        <v>36</v>
      </c>
      <c r="I271" s="13">
        <f>SUBTOTAL(9,I272:I280)</f>
        <v>341</v>
      </c>
      <c r="J271" s="10">
        <f t="shared" si="13"/>
        <v>0.7595307917888563</v>
      </c>
      <c r="K271" s="13">
        <f>SUBTOTAL(9,K272:K280)</f>
        <v>240</v>
      </c>
      <c r="L271" s="13">
        <f>SUBTOTAL(9,L272:L280)</f>
        <v>39</v>
      </c>
      <c r="M271" s="13">
        <f>SUBTOTAL(9,M272:M280)</f>
        <v>372</v>
      </c>
      <c r="N271" s="10">
        <f t="shared" si="14"/>
        <v>0.75</v>
      </c>
    </row>
    <row r="272" spans="1:14" outlineLevel="2" x14ac:dyDescent="0.3">
      <c r="A272" s="1" t="s">
        <v>300</v>
      </c>
      <c r="B272" s="1" t="s">
        <v>301</v>
      </c>
      <c r="C272" s="14">
        <v>25</v>
      </c>
      <c r="D272" s="14">
        <v>11</v>
      </c>
      <c r="E272" s="14">
        <v>63</v>
      </c>
      <c r="F272" s="15">
        <f t="shared" si="12"/>
        <v>0.5714285714285714</v>
      </c>
      <c r="G272" s="14">
        <v>23</v>
      </c>
      <c r="H272" s="14">
        <v>8</v>
      </c>
      <c r="I272" s="14">
        <v>59</v>
      </c>
      <c r="J272" s="18">
        <f t="shared" si="13"/>
        <v>0.52542372881355937</v>
      </c>
      <c r="K272" s="14">
        <v>22</v>
      </c>
      <c r="L272" s="14">
        <v>8</v>
      </c>
      <c r="M272" s="14">
        <v>55</v>
      </c>
      <c r="N272" s="18">
        <f t="shared" si="14"/>
        <v>0.54545454545454541</v>
      </c>
    </row>
    <row r="273" spans="1:14" outlineLevel="2" x14ac:dyDescent="0.3">
      <c r="A273" s="1" t="s">
        <v>300</v>
      </c>
      <c r="B273" s="1" t="s">
        <v>302</v>
      </c>
      <c r="C273" s="14">
        <v>28</v>
      </c>
      <c r="D273" s="14">
        <v>9</v>
      </c>
      <c r="E273" s="14">
        <v>66</v>
      </c>
      <c r="F273" s="15">
        <f t="shared" si="12"/>
        <v>0.56060606060606055</v>
      </c>
      <c r="G273" s="14">
        <v>31</v>
      </c>
      <c r="H273" s="14">
        <v>9</v>
      </c>
      <c r="I273" s="14">
        <v>71</v>
      </c>
      <c r="J273" s="18">
        <f t="shared" si="13"/>
        <v>0.56338028169014087</v>
      </c>
      <c r="K273" s="14">
        <v>42</v>
      </c>
      <c r="L273" s="14">
        <v>12</v>
      </c>
      <c r="M273" s="14">
        <v>96</v>
      </c>
      <c r="N273" s="18">
        <f t="shared" si="14"/>
        <v>0.5625</v>
      </c>
    </row>
    <row r="274" spans="1:14" outlineLevel="2" x14ac:dyDescent="0.3">
      <c r="A274" s="1" t="s">
        <v>300</v>
      </c>
      <c r="B274" s="1" t="s">
        <v>303</v>
      </c>
      <c r="C274" s="14">
        <v>23</v>
      </c>
      <c r="D274" s="14">
        <v>0</v>
      </c>
      <c r="E274" s="14">
        <v>32</v>
      </c>
      <c r="F274" s="15">
        <f t="shared" si="12"/>
        <v>0.71875</v>
      </c>
      <c r="G274" s="14">
        <v>18</v>
      </c>
      <c r="H274" s="14">
        <v>0</v>
      </c>
      <c r="I274" s="14">
        <v>24</v>
      </c>
      <c r="J274" s="18">
        <f t="shared" si="13"/>
        <v>0.75</v>
      </c>
      <c r="K274" s="14">
        <v>27</v>
      </c>
      <c r="L274" s="14">
        <v>0</v>
      </c>
      <c r="M274" s="14">
        <v>37</v>
      </c>
      <c r="N274" s="18">
        <f t="shared" si="14"/>
        <v>0.72972972972972971</v>
      </c>
    </row>
    <row r="275" spans="1:14" outlineLevel="2" x14ac:dyDescent="0.3">
      <c r="A275" s="1" t="s">
        <v>300</v>
      </c>
      <c r="B275" s="1" t="s">
        <v>304</v>
      </c>
      <c r="C275" s="14">
        <v>46</v>
      </c>
      <c r="D275" s="14">
        <v>10</v>
      </c>
      <c r="E275" s="14">
        <v>61</v>
      </c>
      <c r="F275" s="15">
        <f t="shared" si="12"/>
        <v>0.91803278688524592</v>
      </c>
      <c r="G275" s="14">
        <v>47</v>
      </c>
      <c r="H275" s="14">
        <v>9</v>
      </c>
      <c r="I275" s="14">
        <v>62</v>
      </c>
      <c r="J275" s="18">
        <f t="shared" si="13"/>
        <v>0.90322580645161288</v>
      </c>
      <c r="K275" s="14">
        <v>46</v>
      </c>
      <c r="L275" s="14">
        <v>9</v>
      </c>
      <c r="M275" s="14">
        <v>61</v>
      </c>
      <c r="N275" s="18">
        <f t="shared" si="14"/>
        <v>0.90163934426229508</v>
      </c>
    </row>
    <row r="276" spans="1:14" outlineLevel="2" x14ac:dyDescent="0.3">
      <c r="A276" s="1" t="s">
        <v>300</v>
      </c>
      <c r="B276" s="1" t="s">
        <v>305</v>
      </c>
      <c r="C276" s="14">
        <v>9</v>
      </c>
      <c r="D276" s="14">
        <v>1</v>
      </c>
      <c r="E276" s="14">
        <v>10</v>
      </c>
      <c r="F276" s="15">
        <f t="shared" si="12"/>
        <v>1</v>
      </c>
      <c r="G276" s="14">
        <v>8</v>
      </c>
      <c r="H276" s="14">
        <v>1</v>
      </c>
      <c r="I276" s="14">
        <v>9</v>
      </c>
      <c r="J276" s="18">
        <f t="shared" si="13"/>
        <v>1</v>
      </c>
      <c r="K276" s="14">
        <v>6</v>
      </c>
      <c r="L276" s="14">
        <v>1</v>
      </c>
      <c r="M276" s="14">
        <v>7</v>
      </c>
      <c r="N276" s="18">
        <f t="shared" si="14"/>
        <v>1</v>
      </c>
    </row>
    <row r="277" spans="1:14" outlineLevel="2" x14ac:dyDescent="0.3">
      <c r="A277" s="1" t="s">
        <v>300</v>
      </c>
      <c r="B277" s="1" t="s">
        <v>306</v>
      </c>
      <c r="C277" s="14">
        <v>12</v>
      </c>
      <c r="D277" s="14">
        <v>2</v>
      </c>
      <c r="E277" s="14">
        <v>14</v>
      </c>
      <c r="F277" s="15">
        <f t="shared" si="12"/>
        <v>1</v>
      </c>
      <c r="G277" s="14">
        <v>16</v>
      </c>
      <c r="H277" s="14">
        <v>3</v>
      </c>
      <c r="I277" s="14">
        <v>19</v>
      </c>
      <c r="J277" s="18">
        <f t="shared" si="13"/>
        <v>1</v>
      </c>
      <c r="K277" s="14">
        <v>12</v>
      </c>
      <c r="L277" s="14">
        <v>3</v>
      </c>
      <c r="M277" s="14">
        <v>15</v>
      </c>
      <c r="N277" s="18">
        <f t="shared" si="14"/>
        <v>1</v>
      </c>
    </row>
    <row r="278" spans="1:14" outlineLevel="2" x14ac:dyDescent="0.3">
      <c r="A278" s="1" t="s">
        <v>300</v>
      </c>
      <c r="B278" s="1" t="s">
        <v>307</v>
      </c>
      <c r="C278" s="14">
        <v>22</v>
      </c>
      <c r="D278" s="14">
        <v>0</v>
      </c>
      <c r="E278" s="14">
        <v>27</v>
      </c>
      <c r="F278" s="15">
        <f t="shared" si="12"/>
        <v>0.81481481481481477</v>
      </c>
      <c r="G278" s="14">
        <v>16</v>
      </c>
      <c r="H278" s="14">
        <v>0</v>
      </c>
      <c r="I278" s="14">
        <v>18</v>
      </c>
      <c r="J278" s="18">
        <f t="shared" si="13"/>
        <v>0.88888888888888884</v>
      </c>
      <c r="K278" s="14">
        <v>20</v>
      </c>
      <c r="L278" s="14">
        <v>0</v>
      </c>
      <c r="M278" s="14">
        <v>22</v>
      </c>
      <c r="N278" s="18">
        <f t="shared" si="14"/>
        <v>0.90909090909090906</v>
      </c>
    </row>
    <row r="279" spans="1:14" outlineLevel="2" x14ac:dyDescent="0.3">
      <c r="A279" s="1" t="s">
        <v>300</v>
      </c>
      <c r="B279" s="1" t="s">
        <v>308</v>
      </c>
      <c r="C279" s="14">
        <v>35</v>
      </c>
      <c r="D279" s="14">
        <v>0</v>
      </c>
      <c r="E279" s="14">
        <v>43</v>
      </c>
      <c r="F279" s="15">
        <f t="shared" si="12"/>
        <v>0.81395348837209303</v>
      </c>
      <c r="G279" s="14">
        <v>40</v>
      </c>
      <c r="H279" s="14">
        <v>0</v>
      </c>
      <c r="I279" s="14">
        <v>46</v>
      </c>
      <c r="J279" s="18">
        <f t="shared" si="13"/>
        <v>0.86956521739130432</v>
      </c>
      <c r="K279" s="14">
        <v>40</v>
      </c>
      <c r="L279" s="14">
        <v>0</v>
      </c>
      <c r="M279" s="14">
        <v>45</v>
      </c>
      <c r="N279" s="18">
        <f t="shared" si="14"/>
        <v>0.88888888888888884</v>
      </c>
    </row>
    <row r="280" spans="1:14" outlineLevel="2" x14ac:dyDescent="0.3">
      <c r="A280" s="1" t="s">
        <v>300</v>
      </c>
      <c r="B280" s="1" t="s">
        <v>309</v>
      </c>
      <c r="C280" s="14">
        <v>23</v>
      </c>
      <c r="D280" s="14">
        <v>5</v>
      </c>
      <c r="E280" s="14">
        <v>32</v>
      </c>
      <c r="F280" s="15">
        <f t="shared" si="12"/>
        <v>0.875</v>
      </c>
      <c r="G280" s="14">
        <v>24</v>
      </c>
      <c r="H280" s="14">
        <v>6</v>
      </c>
      <c r="I280" s="14">
        <v>33</v>
      </c>
      <c r="J280" s="18">
        <f t="shared" si="13"/>
        <v>0.90909090909090906</v>
      </c>
      <c r="K280" s="14">
        <v>25</v>
      </c>
      <c r="L280" s="14">
        <v>6</v>
      </c>
      <c r="M280" s="14">
        <v>34</v>
      </c>
      <c r="N280" s="18">
        <f t="shared" si="14"/>
        <v>0.91176470588235292</v>
      </c>
    </row>
    <row r="281" spans="1:14" outlineLevel="1" x14ac:dyDescent="0.3">
      <c r="A281" s="11" t="s">
        <v>310</v>
      </c>
      <c r="B281" s="12"/>
      <c r="C281" s="13">
        <f>SUBTOTAL(9,C282:C294)</f>
        <v>220</v>
      </c>
      <c r="D281" s="13">
        <f>SUBTOTAL(9,D282:D294)</f>
        <v>13</v>
      </c>
      <c r="E281" s="13">
        <f>SUBTOTAL(9,E282:E294)</f>
        <v>369</v>
      </c>
      <c r="F281" s="10">
        <f t="shared" si="12"/>
        <v>0.63143631436314362</v>
      </c>
      <c r="G281" s="13">
        <f>SUBTOTAL(9,G282:G294)</f>
        <v>272</v>
      </c>
      <c r="H281" s="13">
        <f>SUBTOTAL(9,H282:H294)</f>
        <v>42</v>
      </c>
      <c r="I281" s="13">
        <f>SUBTOTAL(9,I282:I294)</f>
        <v>448</v>
      </c>
      <c r="J281" s="10">
        <f t="shared" si="13"/>
        <v>0.7008928571428571</v>
      </c>
      <c r="K281" s="13">
        <f>SUBTOTAL(9,K282:K294)</f>
        <v>226</v>
      </c>
      <c r="L281" s="13">
        <f>SUBTOTAL(9,L282:L294)</f>
        <v>11</v>
      </c>
      <c r="M281" s="13">
        <f>SUBTOTAL(9,M282:M294)</f>
        <v>360</v>
      </c>
      <c r="N281" s="10">
        <f t="shared" si="14"/>
        <v>0.65833333333333333</v>
      </c>
    </row>
    <row r="282" spans="1:14" outlineLevel="2" x14ac:dyDescent="0.3">
      <c r="A282" s="1" t="s">
        <v>311</v>
      </c>
      <c r="B282" s="1" t="s">
        <v>312</v>
      </c>
      <c r="C282" s="14">
        <v>4</v>
      </c>
      <c r="D282" s="14">
        <v>3</v>
      </c>
      <c r="E282" s="14">
        <v>20</v>
      </c>
      <c r="F282" s="15">
        <f t="shared" si="12"/>
        <v>0.35</v>
      </c>
      <c r="G282" s="14">
        <v>5</v>
      </c>
      <c r="H282" s="14">
        <v>8</v>
      </c>
      <c r="I282" s="14">
        <v>21</v>
      </c>
      <c r="J282" s="18">
        <f t="shared" si="13"/>
        <v>0.61904761904761907</v>
      </c>
      <c r="K282" s="20">
        <v>0</v>
      </c>
      <c r="L282" s="20">
        <v>0</v>
      </c>
      <c r="M282" s="20">
        <v>0</v>
      </c>
      <c r="N282" s="18"/>
    </row>
    <row r="283" spans="1:14" outlineLevel="2" x14ac:dyDescent="0.3">
      <c r="A283" s="1" t="s">
        <v>311</v>
      </c>
      <c r="B283" s="1" t="s">
        <v>313</v>
      </c>
      <c r="C283" s="14">
        <v>4</v>
      </c>
      <c r="D283" s="14">
        <v>0</v>
      </c>
      <c r="E283" s="14">
        <v>12</v>
      </c>
      <c r="F283" s="15">
        <f t="shared" si="12"/>
        <v>0.33333333333333331</v>
      </c>
      <c r="G283" s="14">
        <v>5</v>
      </c>
      <c r="H283" s="14">
        <v>0</v>
      </c>
      <c r="I283" s="14">
        <v>13</v>
      </c>
      <c r="J283" s="18">
        <f t="shared" si="13"/>
        <v>0.38461538461538464</v>
      </c>
      <c r="K283" s="20">
        <v>6</v>
      </c>
      <c r="L283" s="20">
        <v>0</v>
      </c>
      <c r="M283" s="20">
        <v>13</v>
      </c>
      <c r="N283" s="18">
        <f t="shared" si="14"/>
        <v>0.46153846153846156</v>
      </c>
    </row>
    <row r="284" spans="1:14" outlineLevel="2" x14ac:dyDescent="0.3">
      <c r="A284" s="1" t="s">
        <v>311</v>
      </c>
      <c r="B284" s="1" t="s">
        <v>314</v>
      </c>
      <c r="C284" s="14">
        <v>15</v>
      </c>
      <c r="D284" s="14">
        <v>0</v>
      </c>
      <c r="E284" s="14">
        <v>30</v>
      </c>
      <c r="F284" s="15">
        <f t="shared" si="12"/>
        <v>0.5</v>
      </c>
      <c r="G284" s="14">
        <v>16</v>
      </c>
      <c r="H284" s="14">
        <v>0</v>
      </c>
      <c r="I284" s="14">
        <v>22</v>
      </c>
      <c r="J284" s="18">
        <f t="shared" si="13"/>
        <v>0.72727272727272729</v>
      </c>
      <c r="K284" s="20">
        <v>12</v>
      </c>
      <c r="L284" s="20">
        <v>0</v>
      </c>
      <c r="M284" s="20">
        <v>21</v>
      </c>
      <c r="N284" s="18">
        <f t="shared" si="14"/>
        <v>0.5714285714285714</v>
      </c>
    </row>
    <row r="285" spans="1:14" outlineLevel="2" x14ac:dyDescent="0.3">
      <c r="A285" s="1" t="s">
        <v>311</v>
      </c>
      <c r="B285" s="1" t="s">
        <v>315</v>
      </c>
      <c r="C285" s="14">
        <v>3</v>
      </c>
      <c r="D285" s="14">
        <v>0</v>
      </c>
      <c r="E285" s="14">
        <v>10</v>
      </c>
      <c r="F285" s="15">
        <f t="shared" si="12"/>
        <v>0.3</v>
      </c>
      <c r="G285" s="14">
        <v>7</v>
      </c>
      <c r="H285" s="14">
        <v>7</v>
      </c>
      <c r="I285" s="14">
        <v>21</v>
      </c>
      <c r="J285" s="18">
        <f t="shared" si="13"/>
        <v>0.66666666666666663</v>
      </c>
      <c r="K285" s="20">
        <v>4</v>
      </c>
      <c r="L285" s="20">
        <v>4</v>
      </c>
      <c r="M285" s="20">
        <v>13</v>
      </c>
      <c r="N285" s="18">
        <f t="shared" si="14"/>
        <v>0.61538461538461542</v>
      </c>
    </row>
    <row r="286" spans="1:14" outlineLevel="2" x14ac:dyDescent="0.3">
      <c r="A286" s="1" t="s">
        <v>311</v>
      </c>
      <c r="B286" s="1" t="s">
        <v>316</v>
      </c>
      <c r="C286" s="14">
        <v>3</v>
      </c>
      <c r="D286" s="14">
        <v>4</v>
      </c>
      <c r="E286" s="14">
        <v>12</v>
      </c>
      <c r="F286" s="15">
        <f t="shared" si="12"/>
        <v>0.58333333333333337</v>
      </c>
      <c r="G286" s="14">
        <v>8</v>
      </c>
      <c r="H286" s="14">
        <v>8</v>
      </c>
      <c r="I286" s="14">
        <v>33</v>
      </c>
      <c r="J286" s="18">
        <f t="shared" si="13"/>
        <v>0.48484848484848486</v>
      </c>
      <c r="K286" s="20">
        <v>9</v>
      </c>
      <c r="L286" s="20">
        <v>0</v>
      </c>
      <c r="M286" s="20">
        <v>19</v>
      </c>
      <c r="N286" s="18">
        <f t="shared" si="14"/>
        <v>0.47368421052631576</v>
      </c>
    </row>
    <row r="287" spans="1:14" outlineLevel="2" x14ac:dyDescent="0.3">
      <c r="A287" s="1" t="s">
        <v>311</v>
      </c>
      <c r="B287" s="1" t="s">
        <v>317</v>
      </c>
      <c r="C287" s="14">
        <v>16</v>
      </c>
      <c r="D287" s="14">
        <v>0</v>
      </c>
      <c r="E287" s="14">
        <v>28</v>
      </c>
      <c r="F287" s="15">
        <f t="shared" si="12"/>
        <v>0.5714285714285714</v>
      </c>
      <c r="G287" s="14">
        <v>27</v>
      </c>
      <c r="H287" s="14">
        <v>2</v>
      </c>
      <c r="I287" s="14">
        <v>37</v>
      </c>
      <c r="J287" s="18">
        <f t="shared" si="13"/>
        <v>0.78378378378378377</v>
      </c>
      <c r="K287" s="20">
        <v>35</v>
      </c>
      <c r="L287" s="20">
        <v>1</v>
      </c>
      <c r="M287" s="20">
        <v>41</v>
      </c>
      <c r="N287" s="18">
        <f t="shared" si="14"/>
        <v>0.87804878048780488</v>
      </c>
    </row>
    <row r="288" spans="1:14" outlineLevel="2" x14ac:dyDescent="0.3">
      <c r="A288" s="1" t="s">
        <v>311</v>
      </c>
      <c r="B288" s="1" t="s">
        <v>318</v>
      </c>
      <c r="C288" s="14">
        <v>26</v>
      </c>
      <c r="D288" s="14">
        <v>0</v>
      </c>
      <c r="E288" s="14">
        <v>26</v>
      </c>
      <c r="F288" s="15">
        <f t="shared" si="12"/>
        <v>1</v>
      </c>
      <c r="G288" s="14">
        <v>27</v>
      </c>
      <c r="H288" s="14">
        <v>2</v>
      </c>
      <c r="I288" s="14">
        <v>34</v>
      </c>
      <c r="J288" s="18">
        <f t="shared" si="13"/>
        <v>0.8529411764705882</v>
      </c>
      <c r="K288" s="20">
        <v>11</v>
      </c>
      <c r="L288" s="20">
        <v>0</v>
      </c>
      <c r="M288" s="20">
        <v>20</v>
      </c>
      <c r="N288" s="18">
        <f t="shared" si="14"/>
        <v>0.55000000000000004</v>
      </c>
    </row>
    <row r="289" spans="1:14" outlineLevel="2" x14ac:dyDescent="0.3">
      <c r="A289" s="1" t="s">
        <v>311</v>
      </c>
      <c r="B289" s="1" t="s">
        <v>319</v>
      </c>
      <c r="C289" s="14">
        <v>17</v>
      </c>
      <c r="D289" s="14">
        <v>0</v>
      </c>
      <c r="E289" s="14">
        <v>34</v>
      </c>
      <c r="F289" s="15">
        <f t="shared" si="12"/>
        <v>0.5</v>
      </c>
      <c r="G289" s="14">
        <v>20</v>
      </c>
      <c r="H289" s="14">
        <v>2</v>
      </c>
      <c r="I289" s="14">
        <v>37</v>
      </c>
      <c r="J289" s="18">
        <f t="shared" si="13"/>
        <v>0.59459459459459463</v>
      </c>
      <c r="K289" s="20">
        <v>20</v>
      </c>
      <c r="L289" s="20">
        <v>2</v>
      </c>
      <c r="M289" s="20">
        <v>25</v>
      </c>
      <c r="N289" s="18">
        <f t="shared" si="14"/>
        <v>0.88</v>
      </c>
    </row>
    <row r="290" spans="1:14" outlineLevel="2" x14ac:dyDescent="0.3">
      <c r="A290" s="1" t="s">
        <v>311</v>
      </c>
      <c r="B290" s="1" t="s">
        <v>320</v>
      </c>
      <c r="C290" s="14">
        <v>50</v>
      </c>
      <c r="D290" s="14">
        <v>2</v>
      </c>
      <c r="E290" s="14">
        <v>78</v>
      </c>
      <c r="F290" s="15">
        <f t="shared" si="12"/>
        <v>0.66666666666666663</v>
      </c>
      <c r="G290" s="14">
        <v>63</v>
      </c>
      <c r="H290" s="14">
        <v>4</v>
      </c>
      <c r="I290" s="14">
        <v>84</v>
      </c>
      <c r="J290" s="18">
        <f t="shared" si="13"/>
        <v>0.79761904761904767</v>
      </c>
      <c r="K290" s="20">
        <v>48</v>
      </c>
      <c r="L290" s="20">
        <v>1</v>
      </c>
      <c r="M290" s="20">
        <v>72</v>
      </c>
      <c r="N290" s="18">
        <f t="shared" si="14"/>
        <v>0.68055555555555558</v>
      </c>
    </row>
    <row r="291" spans="1:14" outlineLevel="2" x14ac:dyDescent="0.3">
      <c r="A291" s="1" t="s">
        <v>311</v>
      </c>
      <c r="B291" s="1" t="s">
        <v>321</v>
      </c>
      <c r="C291" s="14">
        <v>36</v>
      </c>
      <c r="D291" s="14">
        <v>0</v>
      </c>
      <c r="E291" s="14">
        <v>37</v>
      </c>
      <c r="F291" s="15">
        <f t="shared" si="12"/>
        <v>0.97297297297297303</v>
      </c>
      <c r="G291" s="14">
        <v>37</v>
      </c>
      <c r="H291" s="14">
        <v>0</v>
      </c>
      <c r="I291" s="14">
        <v>43</v>
      </c>
      <c r="J291" s="18">
        <f t="shared" si="13"/>
        <v>0.86046511627906974</v>
      </c>
      <c r="K291" s="20">
        <v>32</v>
      </c>
      <c r="L291" s="20">
        <v>0</v>
      </c>
      <c r="M291" s="20">
        <v>37</v>
      </c>
      <c r="N291" s="18">
        <f t="shared" si="14"/>
        <v>0.86486486486486491</v>
      </c>
    </row>
    <row r="292" spans="1:14" outlineLevel="2" x14ac:dyDescent="0.3">
      <c r="A292" s="1" t="s">
        <v>311</v>
      </c>
      <c r="B292" s="1" t="s">
        <v>322</v>
      </c>
      <c r="C292" s="14">
        <v>19</v>
      </c>
      <c r="D292" s="14">
        <v>0</v>
      </c>
      <c r="E292" s="14">
        <v>29</v>
      </c>
      <c r="F292" s="15">
        <f t="shared" si="12"/>
        <v>0.65517241379310343</v>
      </c>
      <c r="G292" s="14">
        <v>25</v>
      </c>
      <c r="H292" s="14">
        <v>0</v>
      </c>
      <c r="I292" s="14">
        <v>34</v>
      </c>
      <c r="J292" s="18">
        <f t="shared" si="13"/>
        <v>0.73529411764705888</v>
      </c>
      <c r="K292" s="20">
        <v>21</v>
      </c>
      <c r="L292" s="20">
        <v>0</v>
      </c>
      <c r="M292" s="20">
        <v>26</v>
      </c>
      <c r="N292" s="18">
        <f t="shared" si="14"/>
        <v>0.80769230769230771</v>
      </c>
    </row>
    <row r="293" spans="1:14" outlineLevel="2" x14ac:dyDescent="0.3">
      <c r="A293" s="1" t="s">
        <v>311</v>
      </c>
      <c r="B293" s="1" t="s">
        <v>323</v>
      </c>
      <c r="C293" s="14">
        <v>10</v>
      </c>
      <c r="D293" s="14">
        <v>3</v>
      </c>
      <c r="E293" s="14">
        <v>13</v>
      </c>
      <c r="F293" s="15">
        <f t="shared" si="12"/>
        <v>1</v>
      </c>
      <c r="G293" s="14">
        <v>11</v>
      </c>
      <c r="H293" s="14">
        <v>5</v>
      </c>
      <c r="I293" s="14">
        <v>19</v>
      </c>
      <c r="J293" s="18">
        <f t="shared" si="13"/>
        <v>0.84210526315789469</v>
      </c>
      <c r="K293" s="20">
        <v>7</v>
      </c>
      <c r="L293" s="20">
        <v>3</v>
      </c>
      <c r="M293" s="20">
        <v>12</v>
      </c>
      <c r="N293" s="18">
        <f t="shared" si="14"/>
        <v>0.83333333333333337</v>
      </c>
    </row>
    <row r="294" spans="1:14" outlineLevel="2" x14ac:dyDescent="0.3">
      <c r="A294" s="1" t="s">
        <v>311</v>
      </c>
      <c r="B294" s="1" t="s">
        <v>324</v>
      </c>
      <c r="C294" s="14">
        <v>17</v>
      </c>
      <c r="D294" s="14">
        <v>1</v>
      </c>
      <c r="E294" s="14">
        <v>40</v>
      </c>
      <c r="F294" s="15">
        <f t="shared" si="12"/>
        <v>0.45</v>
      </c>
      <c r="G294" s="14">
        <v>21</v>
      </c>
      <c r="H294" s="14">
        <v>4</v>
      </c>
      <c r="I294" s="14">
        <v>50</v>
      </c>
      <c r="J294" s="18">
        <f t="shared" si="13"/>
        <v>0.5</v>
      </c>
      <c r="K294" s="20">
        <v>21</v>
      </c>
      <c r="L294" s="20">
        <v>0</v>
      </c>
      <c r="M294" s="20">
        <v>61</v>
      </c>
      <c r="N294" s="18">
        <f t="shared" si="14"/>
        <v>0.34426229508196721</v>
      </c>
    </row>
    <row r="295" spans="1:14" outlineLevel="1" x14ac:dyDescent="0.3">
      <c r="A295" s="11" t="s">
        <v>325</v>
      </c>
      <c r="B295" s="12"/>
      <c r="C295" s="13">
        <f>SUBTOTAL(9,C296:C322)</f>
        <v>2861</v>
      </c>
      <c r="D295" s="13">
        <f>SUBTOTAL(9,D296:D322)</f>
        <v>290</v>
      </c>
      <c r="E295" s="13">
        <f>SUBTOTAL(9,E296:E322)</f>
        <v>4135</v>
      </c>
      <c r="F295" s="10">
        <f t="shared" si="12"/>
        <v>0.76203143893591296</v>
      </c>
      <c r="G295" s="13">
        <f>SUBTOTAL(9,G296:G322)</f>
        <v>2939</v>
      </c>
      <c r="H295" s="13">
        <f>SUBTOTAL(9,H296:H322)</f>
        <v>260</v>
      </c>
      <c r="I295" s="13">
        <f>SUBTOTAL(9,I296:I322)</f>
        <v>4128</v>
      </c>
      <c r="J295" s="10">
        <f t="shared" si="13"/>
        <v>0.77495155038759689</v>
      </c>
      <c r="K295" s="13">
        <f>SUBTOTAL(9,K296:K322)</f>
        <v>2997</v>
      </c>
      <c r="L295" s="13">
        <f>SUBTOTAL(9,L296:L322)</f>
        <v>282</v>
      </c>
      <c r="M295" s="13">
        <f>SUBTOTAL(9,M296:M322)</f>
        <v>4205</v>
      </c>
      <c r="N295" s="10">
        <f t="shared" si="14"/>
        <v>0.77978596908442332</v>
      </c>
    </row>
    <row r="296" spans="1:14" outlineLevel="2" x14ac:dyDescent="0.3">
      <c r="A296" s="1" t="s">
        <v>326</v>
      </c>
      <c r="B296" s="1" t="s">
        <v>327</v>
      </c>
      <c r="C296" s="14">
        <v>74</v>
      </c>
      <c r="D296" s="14">
        <v>2</v>
      </c>
      <c r="E296" s="14">
        <v>87</v>
      </c>
      <c r="F296" s="15">
        <f t="shared" si="12"/>
        <v>0.87356321839080464</v>
      </c>
      <c r="G296" s="14">
        <v>70</v>
      </c>
      <c r="H296" s="14">
        <v>1</v>
      </c>
      <c r="I296" s="14">
        <v>80</v>
      </c>
      <c r="J296" s="18">
        <f t="shared" si="13"/>
        <v>0.88749999999999996</v>
      </c>
      <c r="K296" s="14">
        <v>70</v>
      </c>
      <c r="L296" s="14">
        <v>1</v>
      </c>
      <c r="M296" s="14">
        <v>80</v>
      </c>
      <c r="N296" s="18">
        <f t="shared" si="14"/>
        <v>0.88749999999999996</v>
      </c>
    </row>
    <row r="297" spans="1:14" outlineLevel="2" x14ac:dyDescent="0.3">
      <c r="A297" s="1" t="s">
        <v>326</v>
      </c>
      <c r="B297" s="1" t="s">
        <v>328</v>
      </c>
      <c r="C297" s="14">
        <v>86</v>
      </c>
      <c r="D297" s="14">
        <v>6</v>
      </c>
      <c r="E297" s="14">
        <v>112</v>
      </c>
      <c r="F297" s="15">
        <f t="shared" ref="F297:F360" si="15">(C297+D297)/E297</f>
        <v>0.8214285714285714</v>
      </c>
      <c r="G297" s="14">
        <v>98</v>
      </c>
      <c r="H297" s="14">
        <v>5</v>
      </c>
      <c r="I297" s="14">
        <v>122</v>
      </c>
      <c r="J297" s="18">
        <f t="shared" si="13"/>
        <v>0.84426229508196726</v>
      </c>
      <c r="K297" s="14">
        <v>98</v>
      </c>
      <c r="L297" s="14">
        <v>5</v>
      </c>
      <c r="M297" s="14">
        <v>122</v>
      </c>
      <c r="N297" s="18">
        <f t="shared" si="14"/>
        <v>0.84426229508196726</v>
      </c>
    </row>
    <row r="298" spans="1:14" outlineLevel="2" x14ac:dyDescent="0.3">
      <c r="A298" s="1" t="s">
        <v>326</v>
      </c>
      <c r="B298" s="1" t="s">
        <v>329</v>
      </c>
      <c r="C298" s="14">
        <v>143</v>
      </c>
      <c r="D298" s="14">
        <v>11</v>
      </c>
      <c r="E298" s="14">
        <v>165</v>
      </c>
      <c r="F298" s="15">
        <f t="shared" si="15"/>
        <v>0.93333333333333335</v>
      </c>
      <c r="G298" s="14">
        <v>154</v>
      </c>
      <c r="H298" s="14">
        <v>12</v>
      </c>
      <c r="I298" s="14">
        <v>187</v>
      </c>
      <c r="J298" s="18">
        <f t="shared" si="13"/>
        <v>0.88770053475935828</v>
      </c>
      <c r="K298" s="14">
        <v>152</v>
      </c>
      <c r="L298" s="14">
        <v>12</v>
      </c>
      <c r="M298" s="14">
        <v>185</v>
      </c>
      <c r="N298" s="18">
        <f t="shared" si="14"/>
        <v>0.88648648648648654</v>
      </c>
    </row>
    <row r="299" spans="1:14" outlineLevel="2" x14ac:dyDescent="0.3">
      <c r="A299" s="1" t="s">
        <v>326</v>
      </c>
      <c r="B299" s="1" t="s">
        <v>330</v>
      </c>
      <c r="C299" s="14">
        <v>114</v>
      </c>
      <c r="D299" s="14">
        <v>3</v>
      </c>
      <c r="E299" s="14">
        <v>148</v>
      </c>
      <c r="F299" s="15">
        <f t="shared" si="15"/>
        <v>0.79054054054054057</v>
      </c>
      <c r="G299" s="14">
        <v>124</v>
      </c>
      <c r="H299" s="14">
        <v>3</v>
      </c>
      <c r="I299" s="14">
        <v>150</v>
      </c>
      <c r="J299" s="18">
        <f t="shared" si="13"/>
        <v>0.84666666666666668</v>
      </c>
      <c r="K299" s="14">
        <v>145</v>
      </c>
      <c r="L299" s="14">
        <v>4</v>
      </c>
      <c r="M299" s="14">
        <v>176</v>
      </c>
      <c r="N299" s="18">
        <f t="shared" si="14"/>
        <v>0.84659090909090906</v>
      </c>
    </row>
    <row r="300" spans="1:14" outlineLevel="2" x14ac:dyDescent="0.3">
      <c r="A300" s="1" t="s">
        <v>326</v>
      </c>
      <c r="B300" s="1" t="s">
        <v>331</v>
      </c>
      <c r="C300" s="14">
        <v>117</v>
      </c>
      <c r="D300" s="14">
        <v>17</v>
      </c>
      <c r="E300" s="14">
        <v>194</v>
      </c>
      <c r="F300" s="15">
        <f t="shared" si="15"/>
        <v>0.69072164948453607</v>
      </c>
      <c r="G300" s="14">
        <v>98</v>
      </c>
      <c r="H300" s="14">
        <v>14</v>
      </c>
      <c r="I300" s="14">
        <v>168</v>
      </c>
      <c r="J300" s="18">
        <f t="shared" si="13"/>
        <v>0.66666666666666663</v>
      </c>
      <c r="K300" s="14">
        <v>90</v>
      </c>
      <c r="L300" s="14">
        <v>12</v>
      </c>
      <c r="M300" s="14">
        <v>171</v>
      </c>
      <c r="N300" s="18">
        <f t="shared" si="14"/>
        <v>0.59649122807017541</v>
      </c>
    </row>
    <row r="301" spans="1:14" outlineLevel="2" x14ac:dyDescent="0.3">
      <c r="A301" s="1" t="s">
        <v>326</v>
      </c>
      <c r="B301" s="1" t="s">
        <v>332</v>
      </c>
      <c r="C301" s="14">
        <v>131</v>
      </c>
      <c r="D301" s="14">
        <v>0</v>
      </c>
      <c r="E301" s="14">
        <v>139</v>
      </c>
      <c r="F301" s="15">
        <f t="shared" si="15"/>
        <v>0.94244604316546765</v>
      </c>
      <c r="G301" s="14">
        <v>139</v>
      </c>
      <c r="H301" s="14">
        <v>0</v>
      </c>
      <c r="I301" s="14">
        <v>147</v>
      </c>
      <c r="J301" s="18">
        <f t="shared" si="13"/>
        <v>0.94557823129251706</v>
      </c>
      <c r="K301" s="14">
        <v>147</v>
      </c>
      <c r="L301" s="14">
        <v>0</v>
      </c>
      <c r="M301" s="14">
        <v>155</v>
      </c>
      <c r="N301" s="18">
        <f t="shared" si="14"/>
        <v>0.94838709677419353</v>
      </c>
    </row>
    <row r="302" spans="1:14" outlineLevel="2" x14ac:dyDescent="0.3">
      <c r="A302" s="1" t="s">
        <v>326</v>
      </c>
      <c r="B302" s="1" t="s">
        <v>333</v>
      </c>
      <c r="C302" s="14">
        <v>34</v>
      </c>
      <c r="D302" s="14">
        <v>0</v>
      </c>
      <c r="E302" s="14">
        <v>37</v>
      </c>
      <c r="F302" s="15">
        <f t="shared" si="15"/>
        <v>0.91891891891891897</v>
      </c>
      <c r="G302" s="14">
        <v>67</v>
      </c>
      <c r="H302" s="14">
        <v>0</v>
      </c>
      <c r="I302" s="14">
        <v>72</v>
      </c>
      <c r="J302" s="18">
        <f t="shared" si="13"/>
        <v>0.93055555555555558</v>
      </c>
      <c r="K302" s="14">
        <v>83</v>
      </c>
      <c r="L302" s="14">
        <v>0</v>
      </c>
      <c r="M302" s="14">
        <v>83</v>
      </c>
      <c r="N302" s="18">
        <f t="shared" si="14"/>
        <v>1</v>
      </c>
    </row>
    <row r="303" spans="1:14" outlineLevel="2" x14ac:dyDescent="0.3">
      <c r="A303" s="1" t="s">
        <v>326</v>
      </c>
      <c r="B303" s="1" t="s">
        <v>334</v>
      </c>
      <c r="C303" s="14">
        <v>233</v>
      </c>
      <c r="D303" s="14">
        <v>35</v>
      </c>
      <c r="E303" s="14">
        <v>478</v>
      </c>
      <c r="F303" s="15">
        <f t="shared" si="15"/>
        <v>0.56066945606694563</v>
      </c>
      <c r="G303" s="14">
        <v>210</v>
      </c>
      <c r="H303" s="14">
        <v>28</v>
      </c>
      <c r="I303" s="14">
        <v>510</v>
      </c>
      <c r="J303" s="18">
        <f t="shared" si="13"/>
        <v>0.46666666666666667</v>
      </c>
      <c r="K303" s="14">
        <v>246</v>
      </c>
      <c r="L303" s="14">
        <v>45</v>
      </c>
      <c r="M303" s="14">
        <v>528</v>
      </c>
      <c r="N303" s="18">
        <f t="shared" si="14"/>
        <v>0.55113636363636365</v>
      </c>
    </row>
    <row r="304" spans="1:14" outlineLevel="2" x14ac:dyDescent="0.3">
      <c r="A304" s="1" t="s">
        <v>326</v>
      </c>
      <c r="B304" s="1" t="s">
        <v>335</v>
      </c>
      <c r="C304" s="14">
        <v>128</v>
      </c>
      <c r="D304" s="14">
        <v>10</v>
      </c>
      <c r="E304" s="14">
        <v>173</v>
      </c>
      <c r="F304" s="15">
        <f t="shared" si="15"/>
        <v>0.79768786127167635</v>
      </c>
      <c r="G304" s="14">
        <v>108</v>
      </c>
      <c r="H304" s="14">
        <v>8</v>
      </c>
      <c r="I304" s="14">
        <v>160</v>
      </c>
      <c r="J304" s="18">
        <f t="shared" si="13"/>
        <v>0.72499999999999998</v>
      </c>
      <c r="K304" s="14">
        <v>107</v>
      </c>
      <c r="L304" s="14">
        <v>8</v>
      </c>
      <c r="M304" s="14">
        <v>158</v>
      </c>
      <c r="N304" s="18">
        <f t="shared" si="14"/>
        <v>0.72784810126582278</v>
      </c>
    </row>
    <row r="305" spans="1:14" outlineLevel="2" x14ac:dyDescent="0.3">
      <c r="A305" s="1" t="s">
        <v>326</v>
      </c>
      <c r="B305" s="1" t="s">
        <v>336</v>
      </c>
      <c r="C305" s="14">
        <v>195</v>
      </c>
      <c r="D305" s="14">
        <v>6</v>
      </c>
      <c r="E305" s="14">
        <v>208</v>
      </c>
      <c r="F305" s="15">
        <f t="shared" si="15"/>
        <v>0.96634615384615385</v>
      </c>
      <c r="G305" s="14">
        <v>181</v>
      </c>
      <c r="H305" s="14">
        <v>6</v>
      </c>
      <c r="I305" s="14">
        <v>194</v>
      </c>
      <c r="J305" s="18">
        <f t="shared" si="13"/>
        <v>0.96391752577319589</v>
      </c>
      <c r="K305" s="14">
        <v>196</v>
      </c>
      <c r="L305" s="14">
        <v>7</v>
      </c>
      <c r="M305" s="14">
        <v>211</v>
      </c>
      <c r="N305" s="18">
        <f t="shared" si="14"/>
        <v>0.96208530805687209</v>
      </c>
    </row>
    <row r="306" spans="1:14" outlineLevel="2" x14ac:dyDescent="0.3">
      <c r="A306" s="1" t="s">
        <v>326</v>
      </c>
      <c r="B306" s="1" t="s">
        <v>337</v>
      </c>
      <c r="C306" s="14">
        <v>68</v>
      </c>
      <c r="D306" s="14">
        <v>7</v>
      </c>
      <c r="E306" s="14">
        <v>88</v>
      </c>
      <c r="F306" s="15">
        <f t="shared" si="15"/>
        <v>0.85227272727272729</v>
      </c>
      <c r="G306" s="14">
        <v>88</v>
      </c>
      <c r="H306" s="14">
        <v>8</v>
      </c>
      <c r="I306" s="14">
        <v>113</v>
      </c>
      <c r="J306" s="18">
        <f t="shared" si="13"/>
        <v>0.84955752212389379</v>
      </c>
      <c r="K306" s="14">
        <v>85</v>
      </c>
      <c r="L306" s="14">
        <v>8</v>
      </c>
      <c r="M306" s="14">
        <v>109</v>
      </c>
      <c r="N306" s="18">
        <f t="shared" si="14"/>
        <v>0.85321100917431192</v>
      </c>
    </row>
    <row r="307" spans="1:14" outlineLevel="2" x14ac:dyDescent="0.3">
      <c r="A307" s="1" t="s">
        <v>326</v>
      </c>
      <c r="B307" s="1" t="s">
        <v>338</v>
      </c>
      <c r="C307" s="14">
        <v>163</v>
      </c>
      <c r="D307" s="14">
        <v>31</v>
      </c>
      <c r="E307" s="14">
        <v>328</v>
      </c>
      <c r="F307" s="15">
        <f t="shared" si="15"/>
        <v>0.59146341463414631</v>
      </c>
      <c r="G307" s="14">
        <v>202</v>
      </c>
      <c r="H307" s="14">
        <v>20</v>
      </c>
      <c r="I307" s="14">
        <v>323</v>
      </c>
      <c r="J307" s="18">
        <f t="shared" si="13"/>
        <v>0.68730650154798767</v>
      </c>
      <c r="K307" s="14">
        <v>169</v>
      </c>
      <c r="L307" s="14">
        <v>24</v>
      </c>
      <c r="M307" s="14">
        <v>326</v>
      </c>
      <c r="N307" s="18">
        <f t="shared" si="14"/>
        <v>0.59202453987730064</v>
      </c>
    </row>
    <row r="308" spans="1:14" outlineLevel="2" x14ac:dyDescent="0.3">
      <c r="A308" s="1" t="s">
        <v>326</v>
      </c>
      <c r="B308" s="1" t="s">
        <v>339</v>
      </c>
      <c r="C308" s="14">
        <v>92</v>
      </c>
      <c r="D308" s="14">
        <v>12</v>
      </c>
      <c r="E308" s="14">
        <v>108</v>
      </c>
      <c r="F308" s="15">
        <f t="shared" si="15"/>
        <v>0.96296296296296291</v>
      </c>
      <c r="G308" s="14">
        <v>96</v>
      </c>
      <c r="H308" s="14">
        <v>13</v>
      </c>
      <c r="I308" s="14">
        <v>114</v>
      </c>
      <c r="J308" s="18">
        <f t="shared" si="13"/>
        <v>0.95614035087719296</v>
      </c>
      <c r="K308" s="14">
        <v>101</v>
      </c>
      <c r="L308" s="14">
        <v>14</v>
      </c>
      <c r="M308" s="14">
        <v>120</v>
      </c>
      <c r="N308" s="18">
        <f t="shared" si="14"/>
        <v>0.95833333333333337</v>
      </c>
    </row>
    <row r="309" spans="1:14" outlineLevel="2" x14ac:dyDescent="0.3">
      <c r="A309" s="1" t="s">
        <v>326</v>
      </c>
      <c r="B309" s="1" t="s">
        <v>340</v>
      </c>
      <c r="C309" s="14">
        <v>185</v>
      </c>
      <c r="D309" s="14">
        <v>21</v>
      </c>
      <c r="E309" s="14">
        <v>240</v>
      </c>
      <c r="F309" s="15">
        <f t="shared" si="15"/>
        <v>0.85833333333333328</v>
      </c>
      <c r="G309" s="14">
        <v>193</v>
      </c>
      <c r="H309" s="14">
        <v>15</v>
      </c>
      <c r="I309" s="14">
        <v>235</v>
      </c>
      <c r="J309" s="18">
        <f t="shared" si="13"/>
        <v>0.88510638297872335</v>
      </c>
      <c r="K309" s="14">
        <v>210</v>
      </c>
      <c r="L309" s="14">
        <v>16</v>
      </c>
      <c r="M309" s="14">
        <v>255</v>
      </c>
      <c r="N309" s="18">
        <f t="shared" si="14"/>
        <v>0.88627450980392153</v>
      </c>
    </row>
    <row r="310" spans="1:14" outlineLevel="2" x14ac:dyDescent="0.3">
      <c r="A310" s="1" t="s">
        <v>326</v>
      </c>
      <c r="B310" s="1" t="s">
        <v>341</v>
      </c>
      <c r="C310" s="14">
        <v>146</v>
      </c>
      <c r="D310" s="14">
        <v>16</v>
      </c>
      <c r="E310" s="14">
        <v>217</v>
      </c>
      <c r="F310" s="15">
        <f t="shared" si="15"/>
        <v>0.74654377880184331</v>
      </c>
      <c r="G310" s="14">
        <v>137</v>
      </c>
      <c r="H310" s="14">
        <v>17</v>
      </c>
      <c r="I310" s="14">
        <v>207</v>
      </c>
      <c r="J310" s="18">
        <f t="shared" si="13"/>
        <v>0.7439613526570048</v>
      </c>
      <c r="K310" s="14">
        <v>134</v>
      </c>
      <c r="L310" s="14">
        <v>17</v>
      </c>
      <c r="M310" s="14">
        <v>203</v>
      </c>
      <c r="N310" s="18">
        <f t="shared" si="14"/>
        <v>0.74384236453201968</v>
      </c>
    </row>
    <row r="311" spans="1:14" outlineLevel="2" x14ac:dyDescent="0.3">
      <c r="A311" s="1" t="s">
        <v>326</v>
      </c>
      <c r="B311" s="1" t="s">
        <v>342</v>
      </c>
      <c r="C311" s="14">
        <v>71</v>
      </c>
      <c r="D311" s="14">
        <v>15</v>
      </c>
      <c r="E311" s="14">
        <v>113</v>
      </c>
      <c r="F311" s="15">
        <f t="shared" si="15"/>
        <v>0.76106194690265483</v>
      </c>
      <c r="G311" s="14">
        <v>68</v>
      </c>
      <c r="H311" s="14">
        <v>12</v>
      </c>
      <c r="I311" s="14">
        <v>110</v>
      </c>
      <c r="J311" s="18">
        <f t="shared" si="13"/>
        <v>0.72727272727272729</v>
      </c>
      <c r="K311" s="14">
        <v>69</v>
      </c>
      <c r="L311" s="14">
        <v>12</v>
      </c>
      <c r="M311" s="14">
        <v>111</v>
      </c>
      <c r="N311" s="18">
        <f t="shared" si="14"/>
        <v>0.72972972972972971</v>
      </c>
    </row>
    <row r="312" spans="1:14" outlineLevel="2" x14ac:dyDescent="0.3">
      <c r="A312" s="1" t="s">
        <v>326</v>
      </c>
      <c r="B312" s="1" t="s">
        <v>343</v>
      </c>
      <c r="C312" s="14">
        <v>121</v>
      </c>
      <c r="D312" s="14">
        <v>10</v>
      </c>
      <c r="E312" s="14">
        <v>154</v>
      </c>
      <c r="F312" s="15">
        <f t="shared" si="15"/>
        <v>0.85064935064935066</v>
      </c>
      <c r="G312" s="14">
        <v>125</v>
      </c>
      <c r="H312" s="14">
        <v>8</v>
      </c>
      <c r="I312" s="14">
        <v>151</v>
      </c>
      <c r="J312" s="18">
        <f t="shared" si="13"/>
        <v>0.88079470198675491</v>
      </c>
      <c r="K312" s="14">
        <v>120</v>
      </c>
      <c r="L312" s="14">
        <v>7</v>
      </c>
      <c r="M312" s="14">
        <v>145</v>
      </c>
      <c r="N312" s="18">
        <f t="shared" si="14"/>
        <v>0.87586206896551722</v>
      </c>
    </row>
    <row r="313" spans="1:14" outlineLevel="2" x14ac:dyDescent="0.3">
      <c r="A313" s="1" t="s">
        <v>326</v>
      </c>
      <c r="B313" s="1" t="s">
        <v>344</v>
      </c>
      <c r="C313" s="14">
        <v>146</v>
      </c>
      <c r="D313" s="14">
        <v>19</v>
      </c>
      <c r="E313" s="14">
        <v>313</v>
      </c>
      <c r="F313" s="15">
        <f t="shared" si="15"/>
        <v>0.52715654952076674</v>
      </c>
      <c r="G313" s="14">
        <v>147</v>
      </c>
      <c r="H313" s="14">
        <v>32</v>
      </c>
      <c r="I313" s="14">
        <v>319</v>
      </c>
      <c r="J313" s="18">
        <f t="shared" si="13"/>
        <v>0.56112852664576807</v>
      </c>
      <c r="K313" s="14">
        <v>151</v>
      </c>
      <c r="L313" s="14">
        <v>33</v>
      </c>
      <c r="M313" s="14">
        <v>316</v>
      </c>
      <c r="N313" s="18">
        <f t="shared" si="14"/>
        <v>0.58227848101265822</v>
      </c>
    </row>
    <row r="314" spans="1:14" outlineLevel="2" x14ac:dyDescent="0.3">
      <c r="A314" s="1" t="s">
        <v>326</v>
      </c>
      <c r="B314" s="1" t="s">
        <v>345</v>
      </c>
      <c r="C314" s="14">
        <v>65</v>
      </c>
      <c r="D314" s="14">
        <v>11</v>
      </c>
      <c r="E314" s="14">
        <v>93</v>
      </c>
      <c r="F314" s="15">
        <f t="shared" si="15"/>
        <v>0.81720430107526887</v>
      </c>
      <c r="G314" s="14">
        <v>67</v>
      </c>
      <c r="H314" s="14">
        <v>13</v>
      </c>
      <c r="I314" s="14">
        <v>99</v>
      </c>
      <c r="J314" s="18">
        <f t="shared" si="13"/>
        <v>0.80808080808080807</v>
      </c>
      <c r="K314" s="14">
        <v>61</v>
      </c>
      <c r="L314" s="14">
        <v>12</v>
      </c>
      <c r="M314" s="14">
        <v>90</v>
      </c>
      <c r="N314" s="18">
        <f t="shared" si="14"/>
        <v>0.81111111111111112</v>
      </c>
    </row>
    <row r="315" spans="1:14" outlineLevel="2" x14ac:dyDescent="0.3">
      <c r="A315" s="1" t="s">
        <v>326</v>
      </c>
      <c r="B315" s="1" t="s">
        <v>346</v>
      </c>
      <c r="C315" s="14">
        <v>145</v>
      </c>
      <c r="D315" s="14">
        <v>17</v>
      </c>
      <c r="E315" s="14">
        <v>225</v>
      </c>
      <c r="F315" s="15">
        <f t="shared" si="15"/>
        <v>0.72</v>
      </c>
      <c r="G315" s="14">
        <v>158</v>
      </c>
      <c r="H315" s="14">
        <v>16</v>
      </c>
      <c r="I315" s="14">
        <v>204</v>
      </c>
      <c r="J315" s="18">
        <f t="shared" si="13"/>
        <v>0.8529411764705882</v>
      </c>
      <c r="K315" s="14">
        <v>151</v>
      </c>
      <c r="L315" s="14">
        <v>15</v>
      </c>
      <c r="M315" s="14">
        <v>194</v>
      </c>
      <c r="N315" s="18">
        <f t="shared" si="14"/>
        <v>0.85567010309278346</v>
      </c>
    </row>
    <row r="316" spans="1:14" outlineLevel="2" x14ac:dyDescent="0.3">
      <c r="A316" s="1" t="s">
        <v>326</v>
      </c>
      <c r="B316" s="1" t="s">
        <v>347</v>
      </c>
      <c r="C316" s="14">
        <v>37</v>
      </c>
      <c r="D316" s="14">
        <v>0</v>
      </c>
      <c r="E316" s="14">
        <v>40</v>
      </c>
      <c r="F316" s="15">
        <f t="shared" si="15"/>
        <v>0.92500000000000004</v>
      </c>
      <c r="G316" s="14">
        <v>35</v>
      </c>
      <c r="H316" s="14">
        <v>1</v>
      </c>
      <c r="I316" s="14">
        <v>37</v>
      </c>
      <c r="J316" s="18">
        <f t="shared" si="13"/>
        <v>0.97297297297297303</v>
      </c>
      <c r="K316" s="14">
        <v>44</v>
      </c>
      <c r="L316" s="14">
        <v>1</v>
      </c>
      <c r="M316" s="14">
        <v>47</v>
      </c>
      <c r="N316" s="18">
        <f t="shared" si="14"/>
        <v>0.95744680851063835</v>
      </c>
    </row>
    <row r="317" spans="1:14" outlineLevel="2" x14ac:dyDescent="0.3">
      <c r="A317" s="1" t="s">
        <v>326</v>
      </c>
      <c r="B317" s="1" t="s">
        <v>348</v>
      </c>
      <c r="C317" s="14">
        <v>109</v>
      </c>
      <c r="D317" s="14">
        <v>12</v>
      </c>
      <c r="E317" s="14">
        <v>129</v>
      </c>
      <c r="F317" s="15">
        <f t="shared" si="15"/>
        <v>0.93798449612403101</v>
      </c>
      <c r="G317" s="14">
        <v>99</v>
      </c>
      <c r="H317" s="14">
        <v>11</v>
      </c>
      <c r="I317" s="14">
        <v>117</v>
      </c>
      <c r="J317" s="18">
        <f t="shared" si="13"/>
        <v>0.94017094017094016</v>
      </c>
      <c r="K317" s="14">
        <v>98</v>
      </c>
      <c r="L317" s="14">
        <v>11</v>
      </c>
      <c r="M317" s="14">
        <v>115</v>
      </c>
      <c r="N317" s="18">
        <f t="shared" si="14"/>
        <v>0.94782608695652171</v>
      </c>
    </row>
    <row r="318" spans="1:14" outlineLevel="2" x14ac:dyDescent="0.3">
      <c r="A318" s="1" t="s">
        <v>326</v>
      </c>
      <c r="B318" s="1" t="s">
        <v>349</v>
      </c>
      <c r="C318" s="14">
        <v>13</v>
      </c>
      <c r="D318" s="14">
        <v>0</v>
      </c>
      <c r="E318" s="14">
        <v>15</v>
      </c>
      <c r="F318" s="15">
        <f t="shared" si="15"/>
        <v>0.8666666666666667</v>
      </c>
      <c r="G318" s="14"/>
      <c r="H318" s="14"/>
      <c r="I318" s="14"/>
      <c r="J318" s="18"/>
      <c r="K318" s="14"/>
      <c r="L318" s="14"/>
      <c r="M318" s="14"/>
      <c r="N318" s="18"/>
    </row>
    <row r="319" spans="1:14" outlineLevel="2" x14ac:dyDescent="0.3">
      <c r="A319" s="1" t="s">
        <v>326</v>
      </c>
      <c r="B319" s="1" t="s">
        <v>350</v>
      </c>
      <c r="C319" s="14">
        <v>23</v>
      </c>
      <c r="D319" s="14">
        <v>4</v>
      </c>
      <c r="E319" s="14">
        <v>29</v>
      </c>
      <c r="F319" s="15">
        <f t="shared" si="15"/>
        <v>0.93103448275862066</v>
      </c>
      <c r="G319" s="14">
        <v>23</v>
      </c>
      <c r="H319" s="14">
        <v>1</v>
      </c>
      <c r="I319" s="14">
        <v>24</v>
      </c>
      <c r="J319" s="18">
        <f t="shared" si="13"/>
        <v>1</v>
      </c>
      <c r="K319" s="14">
        <v>18</v>
      </c>
      <c r="L319" s="14">
        <v>1</v>
      </c>
      <c r="M319" s="14">
        <v>19</v>
      </c>
      <c r="N319" s="18">
        <f t="shared" si="14"/>
        <v>1</v>
      </c>
    </row>
    <row r="320" spans="1:14" outlineLevel="2" x14ac:dyDescent="0.3">
      <c r="A320" s="1" t="s">
        <v>326</v>
      </c>
      <c r="B320" s="1" t="s">
        <v>351</v>
      </c>
      <c r="C320" s="14">
        <v>36</v>
      </c>
      <c r="D320" s="14">
        <v>5</v>
      </c>
      <c r="E320" s="14">
        <v>51</v>
      </c>
      <c r="F320" s="15">
        <f t="shared" si="15"/>
        <v>0.80392156862745101</v>
      </c>
      <c r="G320" s="14">
        <v>39</v>
      </c>
      <c r="H320" s="14">
        <v>5</v>
      </c>
      <c r="I320" s="14">
        <v>51</v>
      </c>
      <c r="J320" s="18">
        <f t="shared" si="13"/>
        <v>0.86274509803921573</v>
      </c>
      <c r="K320" s="14">
        <v>44</v>
      </c>
      <c r="L320" s="14">
        <v>6</v>
      </c>
      <c r="M320" s="14">
        <v>57</v>
      </c>
      <c r="N320" s="18">
        <f t="shared" si="14"/>
        <v>0.8771929824561403</v>
      </c>
    </row>
    <row r="321" spans="1:14" outlineLevel="2" x14ac:dyDescent="0.3">
      <c r="A321" s="1" t="s">
        <v>326</v>
      </c>
      <c r="B321" s="1" t="s">
        <v>352</v>
      </c>
      <c r="C321" s="14">
        <v>72</v>
      </c>
      <c r="D321" s="14">
        <v>2</v>
      </c>
      <c r="E321" s="14">
        <v>96</v>
      </c>
      <c r="F321" s="15">
        <f t="shared" si="15"/>
        <v>0.77083333333333337</v>
      </c>
      <c r="G321" s="14">
        <v>78</v>
      </c>
      <c r="H321" s="14">
        <v>2</v>
      </c>
      <c r="I321" s="14">
        <v>82</v>
      </c>
      <c r="J321" s="18">
        <f t="shared" si="13"/>
        <v>0.97560975609756095</v>
      </c>
      <c r="K321" s="14">
        <v>78</v>
      </c>
      <c r="L321" s="14">
        <v>2</v>
      </c>
      <c r="M321" s="14">
        <v>82</v>
      </c>
      <c r="N321" s="18">
        <f t="shared" si="14"/>
        <v>0.97560975609756095</v>
      </c>
    </row>
    <row r="322" spans="1:14" outlineLevel="2" x14ac:dyDescent="0.3">
      <c r="A322" s="1" t="s">
        <v>326</v>
      </c>
      <c r="B322" s="1" t="s">
        <v>353</v>
      </c>
      <c r="C322" s="14">
        <v>114</v>
      </c>
      <c r="D322" s="14">
        <v>18</v>
      </c>
      <c r="E322" s="14">
        <v>155</v>
      </c>
      <c r="F322" s="15">
        <f t="shared" si="15"/>
        <v>0.85161290322580641</v>
      </c>
      <c r="G322" s="14">
        <v>135</v>
      </c>
      <c r="H322" s="14">
        <v>9</v>
      </c>
      <c r="I322" s="14">
        <v>152</v>
      </c>
      <c r="J322" s="18">
        <f t="shared" si="13"/>
        <v>0.94736842105263153</v>
      </c>
      <c r="K322" s="14">
        <v>130</v>
      </c>
      <c r="L322" s="14">
        <v>9</v>
      </c>
      <c r="M322" s="14">
        <v>147</v>
      </c>
      <c r="N322" s="18">
        <f t="shared" si="14"/>
        <v>0.94557823129251706</v>
      </c>
    </row>
    <row r="323" spans="1:14" outlineLevel="1" x14ac:dyDescent="0.3">
      <c r="A323" s="11" t="s">
        <v>354</v>
      </c>
      <c r="B323" s="12"/>
      <c r="C323" s="13">
        <f>SUBTOTAL(9,C324:C334)</f>
        <v>1640</v>
      </c>
      <c r="D323" s="13">
        <f>SUBTOTAL(9,D324:D334)</f>
        <v>119</v>
      </c>
      <c r="E323" s="13">
        <f>SUBTOTAL(9,E324:E334)</f>
        <v>2080</v>
      </c>
      <c r="F323" s="10">
        <f t="shared" si="15"/>
        <v>0.84567307692307692</v>
      </c>
      <c r="G323" s="13">
        <f>SUBTOTAL(9,G324:G334)</f>
        <v>1566</v>
      </c>
      <c r="H323" s="13">
        <f>SUBTOTAL(9,H324:H334)</f>
        <v>117</v>
      </c>
      <c r="I323" s="13">
        <f>SUBTOTAL(9,I324:I334)</f>
        <v>1981</v>
      </c>
      <c r="J323" s="10">
        <f t="shared" ref="J323:J386" si="16">(G323+H323)/I323</f>
        <v>0.84957092377587073</v>
      </c>
      <c r="K323" s="13">
        <f>SUBTOTAL(9,K324:K334)</f>
        <v>1548</v>
      </c>
      <c r="L323" s="13">
        <f>SUBTOTAL(9,L324:L334)</f>
        <v>114</v>
      </c>
      <c r="M323" s="13">
        <f>SUBTOTAL(9,M324:M334)</f>
        <v>1952</v>
      </c>
      <c r="N323" s="10">
        <f t="shared" ref="N323:N386" si="17">(K323+L323)/M323</f>
        <v>0.85143442622950816</v>
      </c>
    </row>
    <row r="324" spans="1:14" outlineLevel="2" x14ac:dyDescent="0.3">
      <c r="A324" s="1" t="s">
        <v>355</v>
      </c>
      <c r="B324" s="1" t="s">
        <v>356</v>
      </c>
      <c r="C324" s="14">
        <v>196</v>
      </c>
      <c r="D324" s="14">
        <v>5</v>
      </c>
      <c r="E324" s="14">
        <v>236</v>
      </c>
      <c r="F324" s="15">
        <f t="shared" si="15"/>
        <v>0.85169491525423724</v>
      </c>
      <c r="G324" s="14">
        <v>185</v>
      </c>
      <c r="H324" s="14">
        <v>5</v>
      </c>
      <c r="I324" s="14">
        <v>223</v>
      </c>
      <c r="J324" s="18">
        <f t="shared" si="16"/>
        <v>0.85201793721973096</v>
      </c>
      <c r="K324" s="14">
        <v>200</v>
      </c>
      <c r="L324" s="14">
        <v>5</v>
      </c>
      <c r="M324" s="14">
        <v>241</v>
      </c>
      <c r="N324" s="18">
        <f t="shared" si="17"/>
        <v>0.85062240663900412</v>
      </c>
    </row>
    <row r="325" spans="1:14" outlineLevel="2" x14ac:dyDescent="0.3">
      <c r="A325" s="1" t="s">
        <v>355</v>
      </c>
      <c r="B325" s="1" t="s">
        <v>357</v>
      </c>
      <c r="C325" s="14">
        <v>169</v>
      </c>
      <c r="D325" s="14">
        <v>10</v>
      </c>
      <c r="E325" s="14">
        <v>232</v>
      </c>
      <c r="F325" s="15">
        <f t="shared" si="15"/>
        <v>0.77155172413793105</v>
      </c>
      <c r="G325" s="14">
        <v>159</v>
      </c>
      <c r="H325" s="14">
        <v>9</v>
      </c>
      <c r="I325" s="14">
        <v>213</v>
      </c>
      <c r="J325" s="18">
        <f t="shared" si="16"/>
        <v>0.78873239436619713</v>
      </c>
      <c r="K325" s="14">
        <v>156</v>
      </c>
      <c r="L325" s="14">
        <v>9</v>
      </c>
      <c r="M325" s="14">
        <v>209</v>
      </c>
      <c r="N325" s="18">
        <f t="shared" si="17"/>
        <v>0.78947368421052633</v>
      </c>
    </row>
    <row r="326" spans="1:14" outlineLevel="2" x14ac:dyDescent="0.3">
      <c r="A326" s="1" t="s">
        <v>355</v>
      </c>
      <c r="B326" s="1" t="s">
        <v>358</v>
      </c>
      <c r="C326" s="14">
        <v>319</v>
      </c>
      <c r="D326" s="14">
        <v>26</v>
      </c>
      <c r="E326" s="14">
        <v>405</v>
      </c>
      <c r="F326" s="15">
        <f t="shared" si="15"/>
        <v>0.85185185185185186</v>
      </c>
      <c r="G326" s="14">
        <v>322</v>
      </c>
      <c r="H326" s="14">
        <v>24</v>
      </c>
      <c r="I326" s="14">
        <v>395</v>
      </c>
      <c r="J326" s="18">
        <f t="shared" si="16"/>
        <v>0.8759493670886076</v>
      </c>
      <c r="K326" s="14">
        <v>345</v>
      </c>
      <c r="L326" s="14">
        <v>26</v>
      </c>
      <c r="M326" s="14">
        <v>423</v>
      </c>
      <c r="N326" s="18">
        <f t="shared" si="17"/>
        <v>0.87706855791962179</v>
      </c>
    </row>
    <row r="327" spans="1:14" outlineLevel="2" x14ac:dyDescent="0.3">
      <c r="A327" s="1" t="s">
        <v>355</v>
      </c>
      <c r="B327" s="1" t="s">
        <v>359</v>
      </c>
      <c r="C327" s="14">
        <v>181</v>
      </c>
      <c r="D327" s="14">
        <v>19</v>
      </c>
      <c r="E327" s="14">
        <v>256</v>
      </c>
      <c r="F327" s="15">
        <f t="shared" si="15"/>
        <v>0.78125</v>
      </c>
      <c r="G327" s="14">
        <v>174</v>
      </c>
      <c r="H327" s="14">
        <v>19</v>
      </c>
      <c r="I327" s="14">
        <v>247</v>
      </c>
      <c r="J327" s="18">
        <f t="shared" si="16"/>
        <v>0.78137651821862353</v>
      </c>
      <c r="K327" s="14">
        <v>156</v>
      </c>
      <c r="L327" s="14">
        <v>17</v>
      </c>
      <c r="M327" s="14">
        <v>221</v>
      </c>
      <c r="N327" s="18">
        <f t="shared" si="17"/>
        <v>0.78280542986425339</v>
      </c>
    </row>
    <row r="328" spans="1:14" outlineLevel="2" x14ac:dyDescent="0.3">
      <c r="A328" s="1" t="s">
        <v>355</v>
      </c>
      <c r="B328" s="1" t="s">
        <v>360</v>
      </c>
      <c r="C328" s="14">
        <v>157</v>
      </c>
      <c r="D328" s="14">
        <v>7</v>
      </c>
      <c r="E328" s="14">
        <v>193</v>
      </c>
      <c r="F328" s="15">
        <f t="shared" si="15"/>
        <v>0.84974093264248707</v>
      </c>
      <c r="G328" s="14">
        <v>149</v>
      </c>
      <c r="H328" s="14">
        <v>7</v>
      </c>
      <c r="I328" s="14">
        <v>184</v>
      </c>
      <c r="J328" s="18">
        <f t="shared" si="16"/>
        <v>0.84782608695652173</v>
      </c>
      <c r="K328" s="14">
        <v>157</v>
      </c>
      <c r="L328" s="14">
        <v>8</v>
      </c>
      <c r="M328" s="14">
        <v>194</v>
      </c>
      <c r="N328" s="18">
        <f t="shared" si="17"/>
        <v>0.85051546391752575</v>
      </c>
    </row>
    <row r="329" spans="1:14" outlineLevel="2" x14ac:dyDescent="0.3">
      <c r="A329" s="1" t="s">
        <v>355</v>
      </c>
      <c r="B329" s="1" t="s">
        <v>361</v>
      </c>
      <c r="C329" s="14">
        <v>100</v>
      </c>
      <c r="D329" s="14">
        <v>8</v>
      </c>
      <c r="E329" s="14">
        <v>133</v>
      </c>
      <c r="F329" s="15">
        <f t="shared" si="15"/>
        <v>0.81203007518796988</v>
      </c>
      <c r="G329" s="14">
        <v>104</v>
      </c>
      <c r="H329" s="14">
        <v>9</v>
      </c>
      <c r="I329" s="14">
        <v>142</v>
      </c>
      <c r="J329" s="18">
        <f t="shared" si="16"/>
        <v>0.79577464788732399</v>
      </c>
      <c r="K329" s="14">
        <v>94</v>
      </c>
      <c r="L329" s="14">
        <v>8</v>
      </c>
      <c r="M329" s="14">
        <v>128</v>
      </c>
      <c r="N329" s="18">
        <f t="shared" si="17"/>
        <v>0.796875</v>
      </c>
    </row>
    <row r="330" spans="1:14" outlineLevel="2" x14ac:dyDescent="0.3">
      <c r="A330" s="1" t="s">
        <v>355</v>
      </c>
      <c r="B330" s="1" t="s">
        <v>362</v>
      </c>
      <c r="C330" s="14">
        <v>153</v>
      </c>
      <c r="D330" s="14">
        <v>12</v>
      </c>
      <c r="E330" s="14">
        <v>178</v>
      </c>
      <c r="F330" s="15">
        <f t="shared" si="15"/>
        <v>0.9269662921348315</v>
      </c>
      <c r="G330" s="14">
        <v>153</v>
      </c>
      <c r="H330" s="14">
        <v>13</v>
      </c>
      <c r="I330" s="14">
        <v>178</v>
      </c>
      <c r="J330" s="18">
        <f t="shared" si="16"/>
        <v>0.93258426966292129</v>
      </c>
      <c r="K330" s="14">
        <v>145</v>
      </c>
      <c r="L330" s="14">
        <v>13</v>
      </c>
      <c r="M330" s="14">
        <v>168</v>
      </c>
      <c r="N330" s="18">
        <f t="shared" si="17"/>
        <v>0.94047619047619047</v>
      </c>
    </row>
    <row r="331" spans="1:14" outlineLevel="2" x14ac:dyDescent="0.3">
      <c r="A331" s="1" t="s">
        <v>355</v>
      </c>
      <c r="B331" s="1" t="s">
        <v>363</v>
      </c>
      <c r="C331" s="14">
        <v>5</v>
      </c>
      <c r="D331" s="14">
        <v>5</v>
      </c>
      <c r="E331" s="14">
        <v>10</v>
      </c>
      <c r="F331" s="15">
        <f t="shared" si="15"/>
        <v>1</v>
      </c>
      <c r="G331" s="14"/>
      <c r="H331" s="14"/>
      <c r="I331" s="14"/>
      <c r="J331" s="18"/>
      <c r="K331" s="14"/>
      <c r="L331" s="14"/>
      <c r="M331" s="14"/>
      <c r="N331" s="18"/>
    </row>
    <row r="332" spans="1:14" outlineLevel="2" x14ac:dyDescent="0.3">
      <c r="A332" s="1" t="s">
        <v>355</v>
      </c>
      <c r="B332" s="1" t="s">
        <v>364</v>
      </c>
      <c r="C332" s="14">
        <v>129</v>
      </c>
      <c r="D332" s="14">
        <v>8</v>
      </c>
      <c r="E332" s="14">
        <v>158</v>
      </c>
      <c r="F332" s="15">
        <f t="shared" si="15"/>
        <v>0.86708860759493667</v>
      </c>
      <c r="G332" s="14">
        <v>86</v>
      </c>
      <c r="H332" s="14">
        <v>10</v>
      </c>
      <c r="I332" s="14">
        <v>117</v>
      </c>
      <c r="J332" s="18">
        <f t="shared" si="16"/>
        <v>0.82051282051282048</v>
      </c>
      <c r="K332" s="14">
        <v>79</v>
      </c>
      <c r="L332" s="14">
        <v>10</v>
      </c>
      <c r="M332" s="14">
        <v>107</v>
      </c>
      <c r="N332" s="18">
        <f t="shared" si="17"/>
        <v>0.83177570093457942</v>
      </c>
    </row>
    <row r="333" spans="1:14" outlineLevel="2" x14ac:dyDescent="0.3">
      <c r="A333" s="1" t="s">
        <v>355</v>
      </c>
      <c r="B333" s="1" t="s">
        <v>365</v>
      </c>
      <c r="C333" s="14">
        <v>180</v>
      </c>
      <c r="D333" s="14">
        <v>14</v>
      </c>
      <c r="E333" s="14">
        <v>217</v>
      </c>
      <c r="F333" s="15">
        <f t="shared" si="15"/>
        <v>0.89400921658986177</v>
      </c>
      <c r="G333" s="14">
        <v>178</v>
      </c>
      <c r="H333" s="14">
        <v>15</v>
      </c>
      <c r="I333" s="14">
        <v>215</v>
      </c>
      <c r="J333" s="18">
        <f t="shared" si="16"/>
        <v>0.89767441860465114</v>
      </c>
      <c r="K333" s="14">
        <v>173</v>
      </c>
      <c r="L333" s="14">
        <v>14</v>
      </c>
      <c r="M333" s="14">
        <v>209</v>
      </c>
      <c r="N333" s="18">
        <f t="shared" si="17"/>
        <v>0.89473684210526316</v>
      </c>
    </row>
    <row r="334" spans="1:14" outlineLevel="2" x14ac:dyDescent="0.3">
      <c r="A334" s="1" t="s">
        <v>355</v>
      </c>
      <c r="B334" s="1" t="s">
        <v>366</v>
      </c>
      <c r="C334" s="14">
        <v>51</v>
      </c>
      <c r="D334" s="14">
        <v>5</v>
      </c>
      <c r="E334" s="14">
        <v>62</v>
      </c>
      <c r="F334" s="15">
        <f t="shared" si="15"/>
        <v>0.90322580645161288</v>
      </c>
      <c r="G334" s="14">
        <v>56</v>
      </c>
      <c r="H334" s="14">
        <v>6</v>
      </c>
      <c r="I334" s="14">
        <v>67</v>
      </c>
      <c r="J334" s="18">
        <f t="shared" si="16"/>
        <v>0.92537313432835822</v>
      </c>
      <c r="K334" s="14">
        <v>43</v>
      </c>
      <c r="L334" s="14">
        <v>4</v>
      </c>
      <c r="M334" s="14">
        <v>52</v>
      </c>
      <c r="N334" s="18">
        <f t="shared" si="17"/>
        <v>0.90384615384615385</v>
      </c>
    </row>
    <row r="335" spans="1:14" outlineLevel="1" x14ac:dyDescent="0.3">
      <c r="A335" s="11" t="s">
        <v>367</v>
      </c>
      <c r="B335" s="12"/>
      <c r="C335" s="13">
        <f>SUBTOTAL(9,C336:C369)</f>
        <v>4730</v>
      </c>
      <c r="D335" s="13">
        <f>SUBTOTAL(9,D336:D369)</f>
        <v>886</v>
      </c>
      <c r="E335" s="13">
        <f>SUBTOTAL(9,E336:E369)</f>
        <v>14614</v>
      </c>
      <c r="F335" s="10">
        <f t="shared" si="15"/>
        <v>0.38428903790885455</v>
      </c>
      <c r="G335" s="13">
        <f>SUBTOTAL(9,G336:G369)</f>
        <v>4907</v>
      </c>
      <c r="H335" s="13">
        <f>SUBTOTAL(9,H336:H369)</f>
        <v>804</v>
      </c>
      <c r="I335" s="13">
        <f>SUBTOTAL(9,I336:I369)</f>
        <v>14659</v>
      </c>
      <c r="J335" s="10">
        <f t="shared" si="16"/>
        <v>0.38959001296132068</v>
      </c>
      <c r="K335" s="13">
        <f>SUBTOTAL(9,K336:K369)</f>
        <v>5095</v>
      </c>
      <c r="L335" s="13">
        <f>SUBTOTAL(9,L336:L369)</f>
        <v>784</v>
      </c>
      <c r="M335" s="13">
        <f>SUBTOTAL(9,M336:M369)</f>
        <v>15052</v>
      </c>
      <c r="N335" s="10">
        <f t="shared" si="17"/>
        <v>0.39057932500664366</v>
      </c>
    </row>
    <row r="336" spans="1:14" outlineLevel="2" x14ac:dyDescent="0.3">
      <c r="A336" s="1" t="s">
        <v>368</v>
      </c>
      <c r="B336" s="1" t="s">
        <v>369</v>
      </c>
      <c r="C336" s="14">
        <v>219</v>
      </c>
      <c r="D336" s="14">
        <v>33</v>
      </c>
      <c r="E336" s="14">
        <v>417</v>
      </c>
      <c r="F336" s="15">
        <f t="shared" si="15"/>
        <v>0.60431654676258995</v>
      </c>
      <c r="G336" s="14">
        <v>243</v>
      </c>
      <c r="H336" s="14">
        <v>33</v>
      </c>
      <c r="I336" s="14">
        <v>434</v>
      </c>
      <c r="J336" s="18">
        <f t="shared" si="16"/>
        <v>0.63594470046082952</v>
      </c>
      <c r="K336" s="14">
        <v>250</v>
      </c>
      <c r="L336" s="14">
        <v>21</v>
      </c>
      <c r="M336" s="14">
        <v>450</v>
      </c>
      <c r="N336" s="18">
        <f t="shared" si="17"/>
        <v>0.60222222222222221</v>
      </c>
    </row>
    <row r="337" spans="1:14" outlineLevel="2" x14ac:dyDescent="0.3">
      <c r="A337" s="1" t="s">
        <v>368</v>
      </c>
      <c r="B337" s="1" t="s">
        <v>370</v>
      </c>
      <c r="C337" s="14">
        <v>162</v>
      </c>
      <c r="D337" s="14">
        <v>12</v>
      </c>
      <c r="E337" s="14">
        <v>260</v>
      </c>
      <c r="F337" s="15">
        <f t="shared" si="15"/>
        <v>0.66923076923076918</v>
      </c>
      <c r="G337" s="14">
        <v>128</v>
      </c>
      <c r="H337" s="14">
        <v>3</v>
      </c>
      <c r="I337" s="14">
        <v>203</v>
      </c>
      <c r="J337" s="18">
        <f t="shared" si="16"/>
        <v>0.64532019704433496</v>
      </c>
      <c r="K337" s="14">
        <v>173</v>
      </c>
      <c r="L337" s="14">
        <v>2</v>
      </c>
      <c r="M337" s="14">
        <v>298</v>
      </c>
      <c r="N337" s="18">
        <f t="shared" si="17"/>
        <v>0.58724832214765099</v>
      </c>
    </row>
    <row r="338" spans="1:14" outlineLevel="2" x14ac:dyDescent="0.3">
      <c r="A338" s="1" t="s">
        <v>368</v>
      </c>
      <c r="B338" s="1" t="s">
        <v>371</v>
      </c>
      <c r="C338" s="14">
        <v>115</v>
      </c>
      <c r="D338" s="14">
        <v>19</v>
      </c>
      <c r="E338" s="14">
        <v>302</v>
      </c>
      <c r="F338" s="15">
        <f t="shared" si="15"/>
        <v>0.44370860927152317</v>
      </c>
      <c r="G338" s="14">
        <v>115</v>
      </c>
      <c r="H338" s="14">
        <v>32</v>
      </c>
      <c r="I338" s="14">
        <v>295</v>
      </c>
      <c r="J338" s="18">
        <f t="shared" si="16"/>
        <v>0.49830508474576274</v>
      </c>
      <c r="K338" s="14">
        <v>111</v>
      </c>
      <c r="L338" s="14">
        <v>25</v>
      </c>
      <c r="M338" s="14">
        <v>331</v>
      </c>
      <c r="N338" s="18">
        <f t="shared" si="17"/>
        <v>0.41087613293051362</v>
      </c>
    </row>
    <row r="339" spans="1:14" outlineLevel="2" x14ac:dyDescent="0.3">
      <c r="A339" s="1" t="s">
        <v>368</v>
      </c>
      <c r="B339" s="1" t="s">
        <v>372</v>
      </c>
      <c r="C339" s="14">
        <v>197</v>
      </c>
      <c r="D339" s="14">
        <v>48</v>
      </c>
      <c r="E339" s="14">
        <v>1165</v>
      </c>
      <c r="F339" s="15">
        <f t="shared" si="15"/>
        <v>0.21030042918454936</v>
      </c>
      <c r="G339" s="14">
        <v>174</v>
      </c>
      <c r="H339" s="14">
        <v>51</v>
      </c>
      <c r="I339" s="14">
        <v>1112</v>
      </c>
      <c r="J339" s="18">
        <f t="shared" si="16"/>
        <v>0.20233812949640287</v>
      </c>
      <c r="K339" s="14">
        <v>221</v>
      </c>
      <c r="L339" s="14">
        <v>29</v>
      </c>
      <c r="M339" s="14">
        <v>1131</v>
      </c>
      <c r="N339" s="18">
        <f t="shared" si="17"/>
        <v>0.22104332449160036</v>
      </c>
    </row>
    <row r="340" spans="1:14" outlineLevel="2" x14ac:dyDescent="0.3">
      <c r="A340" s="1" t="s">
        <v>368</v>
      </c>
      <c r="B340" s="1" t="s">
        <v>373</v>
      </c>
      <c r="C340" s="14">
        <v>151</v>
      </c>
      <c r="D340" s="14">
        <v>31</v>
      </c>
      <c r="E340" s="14">
        <v>633</v>
      </c>
      <c r="F340" s="15">
        <f t="shared" si="15"/>
        <v>0.28751974723538704</v>
      </c>
      <c r="G340" s="14">
        <v>156</v>
      </c>
      <c r="H340" s="14">
        <v>22</v>
      </c>
      <c r="I340" s="14">
        <v>596</v>
      </c>
      <c r="J340" s="18">
        <f t="shared" si="16"/>
        <v>0.29865771812080538</v>
      </c>
      <c r="K340" s="14">
        <v>158</v>
      </c>
      <c r="L340" s="14">
        <v>36</v>
      </c>
      <c r="M340" s="14">
        <v>666</v>
      </c>
      <c r="N340" s="18">
        <f t="shared" si="17"/>
        <v>0.29129129129129128</v>
      </c>
    </row>
    <row r="341" spans="1:14" outlineLevel="2" x14ac:dyDescent="0.3">
      <c r="A341" s="1" t="s">
        <v>368</v>
      </c>
      <c r="B341" s="1" t="s">
        <v>374</v>
      </c>
      <c r="C341" s="14">
        <v>77</v>
      </c>
      <c r="D341" s="14">
        <v>22</v>
      </c>
      <c r="E341" s="14">
        <v>379</v>
      </c>
      <c r="F341" s="15">
        <f t="shared" si="15"/>
        <v>0.26121372031662271</v>
      </c>
      <c r="G341" s="14">
        <v>115</v>
      </c>
      <c r="H341" s="14">
        <v>17</v>
      </c>
      <c r="I341" s="14">
        <v>439</v>
      </c>
      <c r="J341" s="18">
        <f t="shared" si="16"/>
        <v>0.30068337129840544</v>
      </c>
      <c r="K341" s="14">
        <v>135</v>
      </c>
      <c r="L341" s="14">
        <v>24</v>
      </c>
      <c r="M341" s="14">
        <v>463</v>
      </c>
      <c r="N341" s="18">
        <f t="shared" si="17"/>
        <v>0.3434125269978402</v>
      </c>
    </row>
    <row r="342" spans="1:14" outlineLevel="2" x14ac:dyDescent="0.3">
      <c r="A342" s="1" t="s">
        <v>368</v>
      </c>
      <c r="B342" s="1" t="s">
        <v>375</v>
      </c>
      <c r="C342" s="14">
        <v>100</v>
      </c>
      <c r="D342" s="14">
        <v>17</v>
      </c>
      <c r="E342" s="14">
        <v>315</v>
      </c>
      <c r="F342" s="15">
        <f t="shared" si="15"/>
        <v>0.37142857142857144</v>
      </c>
      <c r="G342" s="14">
        <v>102</v>
      </c>
      <c r="H342" s="14">
        <v>20</v>
      </c>
      <c r="I342" s="14">
        <v>313</v>
      </c>
      <c r="J342" s="18">
        <f t="shared" si="16"/>
        <v>0.38977635782747605</v>
      </c>
      <c r="K342" s="14">
        <v>103</v>
      </c>
      <c r="L342" s="14">
        <v>17</v>
      </c>
      <c r="M342" s="14">
        <v>322</v>
      </c>
      <c r="N342" s="18">
        <f t="shared" si="17"/>
        <v>0.37267080745341613</v>
      </c>
    </row>
    <row r="343" spans="1:14" outlineLevel="2" x14ac:dyDescent="0.3">
      <c r="A343" s="1" t="s">
        <v>368</v>
      </c>
      <c r="B343" s="1" t="s">
        <v>376</v>
      </c>
      <c r="C343" s="14">
        <v>82</v>
      </c>
      <c r="D343" s="14">
        <v>23</v>
      </c>
      <c r="E343" s="14">
        <v>467</v>
      </c>
      <c r="F343" s="15">
        <f t="shared" si="15"/>
        <v>0.22483940042826553</v>
      </c>
      <c r="G343" s="14">
        <v>74</v>
      </c>
      <c r="H343" s="14">
        <v>18</v>
      </c>
      <c r="I343" s="14">
        <v>418</v>
      </c>
      <c r="J343" s="18">
        <f t="shared" si="16"/>
        <v>0.22009569377990432</v>
      </c>
      <c r="K343" s="14">
        <v>71</v>
      </c>
      <c r="L343" s="14">
        <v>12</v>
      </c>
      <c r="M343" s="14">
        <v>421</v>
      </c>
      <c r="N343" s="18">
        <f t="shared" si="17"/>
        <v>0.19714964370546317</v>
      </c>
    </row>
    <row r="344" spans="1:14" outlineLevel="2" x14ac:dyDescent="0.3">
      <c r="A344" s="1" t="s">
        <v>368</v>
      </c>
      <c r="B344" s="1" t="s">
        <v>377</v>
      </c>
      <c r="C344" s="14">
        <v>7</v>
      </c>
      <c r="D344" s="14">
        <v>9</v>
      </c>
      <c r="E344" s="14">
        <v>38</v>
      </c>
      <c r="F344" s="15">
        <f t="shared" si="15"/>
        <v>0.42105263157894735</v>
      </c>
      <c r="G344" s="14">
        <v>13</v>
      </c>
      <c r="H344" s="14">
        <v>3</v>
      </c>
      <c r="I344" s="14">
        <v>44</v>
      </c>
      <c r="J344" s="18">
        <f t="shared" si="16"/>
        <v>0.36363636363636365</v>
      </c>
      <c r="K344" s="14">
        <v>22</v>
      </c>
      <c r="L344" s="14">
        <v>1</v>
      </c>
      <c r="M344" s="14">
        <v>41</v>
      </c>
      <c r="N344" s="18">
        <f t="shared" si="17"/>
        <v>0.56097560975609762</v>
      </c>
    </row>
    <row r="345" spans="1:14" outlineLevel="2" x14ac:dyDescent="0.3">
      <c r="A345" s="1" t="s">
        <v>368</v>
      </c>
      <c r="B345" s="1" t="s">
        <v>378</v>
      </c>
      <c r="C345" s="14">
        <v>171</v>
      </c>
      <c r="D345" s="14">
        <v>36</v>
      </c>
      <c r="E345" s="14">
        <v>483</v>
      </c>
      <c r="F345" s="15">
        <f t="shared" si="15"/>
        <v>0.42857142857142855</v>
      </c>
      <c r="G345" s="14">
        <v>182</v>
      </c>
      <c r="H345" s="14">
        <v>35</v>
      </c>
      <c r="I345" s="14">
        <v>495</v>
      </c>
      <c r="J345" s="18">
        <f t="shared" si="16"/>
        <v>0.43838383838383838</v>
      </c>
      <c r="K345" s="14">
        <v>182</v>
      </c>
      <c r="L345" s="14">
        <v>32</v>
      </c>
      <c r="M345" s="14">
        <v>514</v>
      </c>
      <c r="N345" s="18">
        <f t="shared" si="17"/>
        <v>0.41634241245136189</v>
      </c>
    </row>
    <row r="346" spans="1:14" outlineLevel="2" x14ac:dyDescent="0.3">
      <c r="A346" s="1" t="s">
        <v>368</v>
      </c>
      <c r="B346" s="1" t="s">
        <v>379</v>
      </c>
      <c r="C346" s="14">
        <v>181</v>
      </c>
      <c r="D346" s="14">
        <v>38</v>
      </c>
      <c r="E346" s="14">
        <v>402</v>
      </c>
      <c r="F346" s="15">
        <f t="shared" si="15"/>
        <v>0.54477611940298509</v>
      </c>
      <c r="G346" s="14">
        <v>188</v>
      </c>
      <c r="H346" s="14">
        <v>23</v>
      </c>
      <c r="I346" s="14">
        <v>397</v>
      </c>
      <c r="J346" s="18">
        <f t="shared" si="16"/>
        <v>0.53148614609571787</v>
      </c>
      <c r="K346" s="14">
        <v>182</v>
      </c>
      <c r="L346" s="14">
        <v>17</v>
      </c>
      <c r="M346" s="14">
        <v>397</v>
      </c>
      <c r="N346" s="18">
        <f t="shared" si="17"/>
        <v>0.50125944584382875</v>
      </c>
    </row>
    <row r="347" spans="1:14" outlineLevel="2" x14ac:dyDescent="0.3">
      <c r="A347" s="1" t="s">
        <v>368</v>
      </c>
      <c r="B347" s="1" t="s">
        <v>380</v>
      </c>
      <c r="C347" s="14">
        <v>192</v>
      </c>
      <c r="D347" s="14">
        <v>34</v>
      </c>
      <c r="E347" s="14">
        <v>395</v>
      </c>
      <c r="F347" s="15">
        <f t="shared" si="15"/>
        <v>0.57215189873417727</v>
      </c>
      <c r="G347" s="14">
        <v>180</v>
      </c>
      <c r="H347" s="14">
        <v>24</v>
      </c>
      <c r="I347" s="14">
        <v>380</v>
      </c>
      <c r="J347" s="18">
        <f t="shared" si="16"/>
        <v>0.5368421052631579</v>
      </c>
      <c r="K347" s="14">
        <v>207</v>
      </c>
      <c r="L347" s="14">
        <v>27</v>
      </c>
      <c r="M347" s="14">
        <v>403</v>
      </c>
      <c r="N347" s="18">
        <f t="shared" si="17"/>
        <v>0.58064516129032262</v>
      </c>
    </row>
    <row r="348" spans="1:14" outlineLevel="2" x14ac:dyDescent="0.3">
      <c r="A348" s="1" t="s">
        <v>368</v>
      </c>
      <c r="B348" s="1" t="s">
        <v>381</v>
      </c>
      <c r="C348" s="14">
        <v>190</v>
      </c>
      <c r="D348" s="14">
        <v>17</v>
      </c>
      <c r="E348" s="14">
        <v>372</v>
      </c>
      <c r="F348" s="15">
        <f t="shared" si="15"/>
        <v>0.55645161290322576</v>
      </c>
      <c r="G348" s="14">
        <v>205</v>
      </c>
      <c r="H348" s="14">
        <v>24</v>
      </c>
      <c r="I348" s="14">
        <v>374</v>
      </c>
      <c r="J348" s="18">
        <f t="shared" si="16"/>
        <v>0.61229946524064172</v>
      </c>
      <c r="K348" s="14">
        <v>188</v>
      </c>
      <c r="L348" s="14">
        <v>29</v>
      </c>
      <c r="M348" s="14">
        <v>365</v>
      </c>
      <c r="N348" s="18">
        <f t="shared" si="17"/>
        <v>0.59452054794520548</v>
      </c>
    </row>
    <row r="349" spans="1:14" outlineLevel="2" x14ac:dyDescent="0.3">
      <c r="A349" s="1" t="s">
        <v>368</v>
      </c>
      <c r="B349" s="1" t="s">
        <v>382</v>
      </c>
      <c r="C349" s="14">
        <v>132</v>
      </c>
      <c r="D349" s="14">
        <v>25</v>
      </c>
      <c r="E349" s="14">
        <v>371</v>
      </c>
      <c r="F349" s="15">
        <f t="shared" si="15"/>
        <v>0.42318059299191374</v>
      </c>
      <c r="G349" s="14">
        <v>160</v>
      </c>
      <c r="H349" s="14">
        <v>27</v>
      </c>
      <c r="I349" s="14">
        <v>460</v>
      </c>
      <c r="J349" s="18">
        <f t="shared" si="16"/>
        <v>0.40652173913043477</v>
      </c>
      <c r="K349" s="14">
        <v>165</v>
      </c>
      <c r="L349" s="14">
        <v>17</v>
      </c>
      <c r="M349" s="14">
        <v>412</v>
      </c>
      <c r="N349" s="18">
        <f t="shared" si="17"/>
        <v>0.44174757281553401</v>
      </c>
    </row>
    <row r="350" spans="1:14" outlineLevel="2" x14ac:dyDescent="0.3">
      <c r="A350" s="1" t="s">
        <v>368</v>
      </c>
      <c r="B350" s="1" t="s">
        <v>383</v>
      </c>
      <c r="C350" s="14">
        <v>162</v>
      </c>
      <c r="D350" s="14">
        <v>39</v>
      </c>
      <c r="E350" s="14">
        <v>405</v>
      </c>
      <c r="F350" s="15">
        <f t="shared" si="15"/>
        <v>0.49629629629629629</v>
      </c>
      <c r="G350" s="14">
        <v>160</v>
      </c>
      <c r="H350" s="14">
        <v>27</v>
      </c>
      <c r="I350" s="14">
        <v>412</v>
      </c>
      <c r="J350" s="18">
        <f t="shared" si="16"/>
        <v>0.45388349514563109</v>
      </c>
      <c r="K350" s="14">
        <v>183</v>
      </c>
      <c r="L350" s="14">
        <v>39</v>
      </c>
      <c r="M350" s="14">
        <v>458</v>
      </c>
      <c r="N350" s="18">
        <f t="shared" si="17"/>
        <v>0.48471615720524019</v>
      </c>
    </row>
    <row r="351" spans="1:14" outlineLevel="2" x14ac:dyDescent="0.3">
      <c r="A351" s="1" t="s">
        <v>368</v>
      </c>
      <c r="B351" s="1" t="s">
        <v>384</v>
      </c>
      <c r="C351" s="14">
        <v>115</v>
      </c>
      <c r="D351" s="14">
        <v>37</v>
      </c>
      <c r="E351" s="14">
        <v>398</v>
      </c>
      <c r="F351" s="15">
        <f t="shared" si="15"/>
        <v>0.38190954773869346</v>
      </c>
      <c r="G351" s="14">
        <v>127</v>
      </c>
      <c r="H351" s="14">
        <v>20</v>
      </c>
      <c r="I351" s="14">
        <v>397</v>
      </c>
      <c r="J351" s="18">
        <f t="shared" si="16"/>
        <v>0.37027707808564231</v>
      </c>
      <c r="K351" s="14">
        <v>151</v>
      </c>
      <c r="L351" s="14">
        <v>21</v>
      </c>
      <c r="M351" s="14">
        <v>408</v>
      </c>
      <c r="N351" s="18">
        <f t="shared" si="17"/>
        <v>0.42156862745098039</v>
      </c>
    </row>
    <row r="352" spans="1:14" outlineLevel="2" x14ac:dyDescent="0.3">
      <c r="A352" s="1" t="s">
        <v>368</v>
      </c>
      <c r="B352" s="1" t="s">
        <v>385</v>
      </c>
      <c r="C352" s="14">
        <v>102</v>
      </c>
      <c r="D352" s="14">
        <v>14</v>
      </c>
      <c r="E352" s="14">
        <v>419</v>
      </c>
      <c r="F352" s="15">
        <f t="shared" si="15"/>
        <v>0.27684964200477324</v>
      </c>
      <c r="G352" s="14">
        <v>100</v>
      </c>
      <c r="H352" s="14">
        <v>17</v>
      </c>
      <c r="I352" s="14">
        <v>438</v>
      </c>
      <c r="J352" s="18">
        <f t="shared" si="16"/>
        <v>0.26712328767123289</v>
      </c>
      <c r="K352" s="14">
        <v>103</v>
      </c>
      <c r="L352" s="14">
        <v>15</v>
      </c>
      <c r="M352" s="14">
        <v>430</v>
      </c>
      <c r="N352" s="18">
        <f t="shared" si="17"/>
        <v>0.2744186046511628</v>
      </c>
    </row>
    <row r="353" spans="1:14" outlineLevel="2" x14ac:dyDescent="0.3">
      <c r="A353" s="1" t="s">
        <v>368</v>
      </c>
      <c r="B353" s="1" t="s">
        <v>386</v>
      </c>
      <c r="C353" s="14">
        <v>182</v>
      </c>
      <c r="D353" s="14">
        <v>19</v>
      </c>
      <c r="E353" s="14">
        <v>414</v>
      </c>
      <c r="F353" s="15">
        <f t="shared" si="15"/>
        <v>0.48550724637681159</v>
      </c>
      <c r="G353" s="14">
        <v>181</v>
      </c>
      <c r="H353" s="14">
        <v>24</v>
      </c>
      <c r="I353" s="14">
        <v>431</v>
      </c>
      <c r="J353" s="18">
        <f t="shared" si="16"/>
        <v>0.47563805104408352</v>
      </c>
      <c r="K353" s="14">
        <v>192</v>
      </c>
      <c r="L353" s="14">
        <v>38</v>
      </c>
      <c r="M353" s="14">
        <v>429</v>
      </c>
      <c r="N353" s="18">
        <f t="shared" si="17"/>
        <v>0.53613053613053618</v>
      </c>
    </row>
    <row r="354" spans="1:14" outlineLevel="2" x14ac:dyDescent="0.3">
      <c r="A354" s="1" t="s">
        <v>368</v>
      </c>
      <c r="B354" s="1" t="s">
        <v>387</v>
      </c>
      <c r="C354" s="14">
        <v>163</v>
      </c>
      <c r="D354" s="14">
        <v>51</v>
      </c>
      <c r="E354" s="14">
        <v>798</v>
      </c>
      <c r="F354" s="15">
        <f t="shared" si="15"/>
        <v>0.26817042606516289</v>
      </c>
      <c r="G354" s="14">
        <v>177</v>
      </c>
      <c r="H354" s="14">
        <v>55</v>
      </c>
      <c r="I354" s="14">
        <v>793</v>
      </c>
      <c r="J354" s="18">
        <f t="shared" si="16"/>
        <v>0.29255989911727615</v>
      </c>
      <c r="K354" s="14">
        <v>193</v>
      </c>
      <c r="L354" s="14">
        <v>47</v>
      </c>
      <c r="M354" s="14">
        <v>808</v>
      </c>
      <c r="N354" s="18">
        <f t="shared" si="17"/>
        <v>0.29702970297029702</v>
      </c>
    </row>
    <row r="355" spans="1:14" outlineLevel="2" x14ac:dyDescent="0.3">
      <c r="A355" s="1" t="s">
        <v>368</v>
      </c>
      <c r="B355" s="1" t="s">
        <v>388</v>
      </c>
      <c r="C355" s="14">
        <v>206</v>
      </c>
      <c r="D355" s="14">
        <v>59</v>
      </c>
      <c r="E355" s="14">
        <v>635</v>
      </c>
      <c r="F355" s="15">
        <f t="shared" si="15"/>
        <v>0.41732283464566927</v>
      </c>
      <c r="G355" s="14">
        <v>222</v>
      </c>
      <c r="H355" s="14">
        <v>46</v>
      </c>
      <c r="I355" s="14">
        <v>614</v>
      </c>
      <c r="J355" s="18">
        <f t="shared" si="16"/>
        <v>0.43648208469055377</v>
      </c>
      <c r="K355" s="14">
        <v>219</v>
      </c>
      <c r="L355" s="14">
        <v>44</v>
      </c>
      <c r="M355" s="14">
        <v>673</v>
      </c>
      <c r="N355" s="18">
        <f t="shared" si="17"/>
        <v>0.39078751857355126</v>
      </c>
    </row>
    <row r="356" spans="1:14" outlineLevel="2" x14ac:dyDescent="0.3">
      <c r="A356" s="1" t="s">
        <v>368</v>
      </c>
      <c r="B356" s="1" t="s">
        <v>389</v>
      </c>
      <c r="C356" s="14">
        <v>101</v>
      </c>
      <c r="D356" s="14">
        <v>15</v>
      </c>
      <c r="E356" s="14">
        <v>357</v>
      </c>
      <c r="F356" s="15">
        <f t="shared" si="15"/>
        <v>0.32492997198879553</v>
      </c>
      <c r="G356" s="14">
        <v>85</v>
      </c>
      <c r="H356" s="14">
        <v>13</v>
      </c>
      <c r="I356" s="14">
        <v>368</v>
      </c>
      <c r="J356" s="18">
        <f t="shared" si="16"/>
        <v>0.26630434782608697</v>
      </c>
      <c r="K356" s="14">
        <v>104</v>
      </c>
      <c r="L356" s="14">
        <v>15</v>
      </c>
      <c r="M356" s="14">
        <v>408</v>
      </c>
      <c r="N356" s="18">
        <f t="shared" si="17"/>
        <v>0.29166666666666669</v>
      </c>
    </row>
    <row r="357" spans="1:14" outlineLevel="2" x14ac:dyDescent="0.3">
      <c r="A357" s="1" t="s">
        <v>368</v>
      </c>
      <c r="B357" s="1" t="s">
        <v>390</v>
      </c>
      <c r="C357" s="14">
        <v>139</v>
      </c>
      <c r="D357" s="14">
        <v>19</v>
      </c>
      <c r="E357" s="14">
        <v>447</v>
      </c>
      <c r="F357" s="15">
        <f t="shared" si="15"/>
        <v>0.3534675615212528</v>
      </c>
      <c r="G357" s="14">
        <v>145</v>
      </c>
      <c r="H357" s="14">
        <v>22</v>
      </c>
      <c r="I357" s="14">
        <v>456</v>
      </c>
      <c r="J357" s="18">
        <f t="shared" si="16"/>
        <v>0.36622807017543857</v>
      </c>
      <c r="K357" s="14">
        <v>146</v>
      </c>
      <c r="L357" s="14">
        <v>26</v>
      </c>
      <c r="M357" s="14">
        <v>445</v>
      </c>
      <c r="N357" s="18">
        <f t="shared" si="17"/>
        <v>0.38651685393258428</v>
      </c>
    </row>
    <row r="358" spans="1:14" outlineLevel="2" x14ac:dyDescent="0.3">
      <c r="A358" s="1" t="s">
        <v>368</v>
      </c>
      <c r="B358" s="1" t="s">
        <v>391</v>
      </c>
      <c r="C358" s="14">
        <v>118</v>
      </c>
      <c r="D358" s="14">
        <v>29</v>
      </c>
      <c r="E358" s="14">
        <v>403</v>
      </c>
      <c r="F358" s="15">
        <f t="shared" si="15"/>
        <v>0.36476426799007444</v>
      </c>
      <c r="G358" s="14">
        <v>118</v>
      </c>
      <c r="H358" s="14">
        <v>27</v>
      </c>
      <c r="I358" s="14">
        <v>392</v>
      </c>
      <c r="J358" s="18">
        <f t="shared" si="16"/>
        <v>0.36989795918367346</v>
      </c>
      <c r="K358" s="14">
        <v>118</v>
      </c>
      <c r="L358" s="14">
        <v>17</v>
      </c>
      <c r="M358" s="14">
        <v>400</v>
      </c>
      <c r="N358" s="18">
        <f t="shared" si="17"/>
        <v>0.33750000000000002</v>
      </c>
    </row>
    <row r="359" spans="1:14" outlineLevel="2" x14ac:dyDescent="0.3">
      <c r="A359" s="1" t="s">
        <v>368</v>
      </c>
      <c r="B359" s="1" t="s">
        <v>392</v>
      </c>
      <c r="C359" s="14">
        <v>87</v>
      </c>
      <c r="D359" s="14">
        <v>10</v>
      </c>
      <c r="E359" s="14">
        <v>177</v>
      </c>
      <c r="F359" s="15">
        <f t="shared" si="15"/>
        <v>0.54802259887005644</v>
      </c>
      <c r="G359" s="14">
        <v>72</v>
      </c>
      <c r="H359" s="14">
        <v>12</v>
      </c>
      <c r="I359" s="14">
        <v>170</v>
      </c>
      <c r="J359" s="18">
        <f t="shared" si="16"/>
        <v>0.49411764705882355</v>
      </c>
      <c r="K359" s="14">
        <v>74</v>
      </c>
      <c r="L359" s="14">
        <v>11</v>
      </c>
      <c r="M359" s="14">
        <v>174</v>
      </c>
      <c r="N359" s="18">
        <f t="shared" si="17"/>
        <v>0.4885057471264368</v>
      </c>
    </row>
    <row r="360" spans="1:14" outlineLevel="2" x14ac:dyDescent="0.3">
      <c r="A360" s="1" t="s">
        <v>368</v>
      </c>
      <c r="B360" s="1" t="s">
        <v>393</v>
      </c>
      <c r="C360" s="14">
        <v>35</v>
      </c>
      <c r="D360" s="14">
        <v>3</v>
      </c>
      <c r="E360" s="14">
        <v>57</v>
      </c>
      <c r="F360" s="15">
        <f t="shared" si="15"/>
        <v>0.66666666666666663</v>
      </c>
      <c r="G360" s="14">
        <v>27</v>
      </c>
      <c r="H360" s="14">
        <v>2</v>
      </c>
      <c r="I360" s="14">
        <v>43</v>
      </c>
      <c r="J360" s="18">
        <f t="shared" si="16"/>
        <v>0.67441860465116277</v>
      </c>
      <c r="K360" s="14">
        <v>20</v>
      </c>
      <c r="L360" s="14">
        <v>4</v>
      </c>
      <c r="M360" s="14">
        <v>42</v>
      </c>
      <c r="N360" s="18">
        <f t="shared" si="17"/>
        <v>0.5714285714285714</v>
      </c>
    </row>
    <row r="361" spans="1:14" outlineLevel="2" x14ac:dyDescent="0.3">
      <c r="A361" s="1" t="s">
        <v>368</v>
      </c>
      <c r="B361" s="1" t="s">
        <v>394</v>
      </c>
      <c r="C361" s="14">
        <v>156</v>
      </c>
      <c r="D361" s="14">
        <v>26</v>
      </c>
      <c r="E361" s="14">
        <v>481</v>
      </c>
      <c r="F361" s="15">
        <f t="shared" ref="F361:F424" si="18">(C361+D361)/E361</f>
        <v>0.3783783783783784</v>
      </c>
      <c r="G361" s="14">
        <v>171</v>
      </c>
      <c r="H361" s="14">
        <v>22</v>
      </c>
      <c r="I361" s="14">
        <v>470</v>
      </c>
      <c r="J361" s="18">
        <f t="shared" si="16"/>
        <v>0.41063829787234041</v>
      </c>
      <c r="K361" s="14">
        <v>176</v>
      </c>
      <c r="L361" s="14">
        <v>23</v>
      </c>
      <c r="M361" s="14">
        <v>456</v>
      </c>
      <c r="N361" s="18">
        <f t="shared" si="17"/>
        <v>0.43640350877192985</v>
      </c>
    </row>
    <row r="362" spans="1:14" outlineLevel="2" x14ac:dyDescent="0.3">
      <c r="A362" s="1" t="s">
        <v>368</v>
      </c>
      <c r="B362" s="1" t="s">
        <v>395</v>
      </c>
      <c r="C362" s="14">
        <v>40</v>
      </c>
      <c r="D362" s="14">
        <v>5</v>
      </c>
      <c r="E362" s="14">
        <v>94</v>
      </c>
      <c r="F362" s="15">
        <f t="shared" si="18"/>
        <v>0.47872340425531917</v>
      </c>
      <c r="G362" s="14">
        <v>32</v>
      </c>
      <c r="H362" s="14">
        <v>7</v>
      </c>
      <c r="I362" s="14">
        <v>104</v>
      </c>
      <c r="J362" s="18">
        <f t="shared" si="16"/>
        <v>0.375</v>
      </c>
      <c r="K362" s="14">
        <v>41</v>
      </c>
      <c r="L362" s="14">
        <v>3</v>
      </c>
      <c r="M362" s="14">
        <v>111</v>
      </c>
      <c r="N362" s="18">
        <f t="shared" si="17"/>
        <v>0.3963963963963964</v>
      </c>
    </row>
    <row r="363" spans="1:14" outlineLevel="2" x14ac:dyDescent="0.3">
      <c r="A363" s="1" t="s">
        <v>368</v>
      </c>
      <c r="B363" s="1" t="s">
        <v>396</v>
      </c>
      <c r="C363" s="14">
        <v>158</v>
      </c>
      <c r="D363" s="14">
        <v>25</v>
      </c>
      <c r="E363" s="14">
        <v>405</v>
      </c>
      <c r="F363" s="15">
        <f t="shared" si="18"/>
        <v>0.45185185185185184</v>
      </c>
      <c r="G363" s="14">
        <v>190</v>
      </c>
      <c r="H363" s="14">
        <v>32</v>
      </c>
      <c r="I363" s="14">
        <v>423</v>
      </c>
      <c r="J363" s="18">
        <f t="shared" si="16"/>
        <v>0.52482269503546097</v>
      </c>
      <c r="K363" s="14">
        <v>190</v>
      </c>
      <c r="L363" s="14">
        <v>33</v>
      </c>
      <c r="M363" s="14">
        <v>455</v>
      </c>
      <c r="N363" s="18">
        <f t="shared" si="17"/>
        <v>0.49010989010989009</v>
      </c>
    </row>
    <row r="364" spans="1:14" outlineLevel="2" x14ac:dyDescent="0.3">
      <c r="A364" s="1" t="s">
        <v>368</v>
      </c>
      <c r="B364" s="1" t="s">
        <v>397</v>
      </c>
      <c r="C364" s="14">
        <v>172</v>
      </c>
      <c r="D364" s="14">
        <v>50</v>
      </c>
      <c r="E364" s="14">
        <v>672</v>
      </c>
      <c r="F364" s="15">
        <f t="shared" si="18"/>
        <v>0.33035714285714285</v>
      </c>
      <c r="G364" s="14">
        <v>192</v>
      </c>
      <c r="H364" s="14">
        <v>44</v>
      </c>
      <c r="I364" s="14">
        <v>724</v>
      </c>
      <c r="J364" s="18">
        <f t="shared" si="16"/>
        <v>0.32596685082872928</v>
      </c>
      <c r="K364" s="14">
        <v>213</v>
      </c>
      <c r="L364" s="14">
        <v>43</v>
      </c>
      <c r="M364" s="14">
        <v>722</v>
      </c>
      <c r="N364" s="18">
        <f t="shared" si="17"/>
        <v>0.35457063711911357</v>
      </c>
    </row>
    <row r="365" spans="1:14" outlineLevel="2" x14ac:dyDescent="0.3">
      <c r="A365" s="1" t="s">
        <v>368</v>
      </c>
      <c r="B365" s="1" t="s">
        <v>398</v>
      </c>
      <c r="C365" s="14">
        <v>22</v>
      </c>
      <c r="D365" s="14">
        <v>2</v>
      </c>
      <c r="E365" s="14">
        <v>32</v>
      </c>
      <c r="F365" s="15">
        <f t="shared" si="18"/>
        <v>0.75</v>
      </c>
      <c r="G365" s="14">
        <v>30</v>
      </c>
      <c r="H365" s="14">
        <v>0</v>
      </c>
      <c r="I365" s="14">
        <v>42</v>
      </c>
      <c r="J365" s="18">
        <f t="shared" si="16"/>
        <v>0.7142857142857143</v>
      </c>
      <c r="K365" s="14">
        <v>22</v>
      </c>
      <c r="L365" s="14">
        <v>0</v>
      </c>
      <c r="M365" s="14">
        <v>33</v>
      </c>
      <c r="N365" s="18">
        <f t="shared" si="17"/>
        <v>0.66666666666666663</v>
      </c>
    </row>
    <row r="366" spans="1:14" outlineLevel="2" x14ac:dyDescent="0.3">
      <c r="A366" s="1" t="s">
        <v>368</v>
      </c>
      <c r="B366" s="1" t="s">
        <v>399</v>
      </c>
      <c r="C366" s="14">
        <v>79</v>
      </c>
      <c r="D366" s="14">
        <v>5</v>
      </c>
      <c r="E366" s="14">
        <v>186</v>
      </c>
      <c r="F366" s="15">
        <f t="shared" si="18"/>
        <v>0.45161290322580644</v>
      </c>
      <c r="G366" s="14">
        <v>59</v>
      </c>
      <c r="H366" s="14">
        <v>7</v>
      </c>
      <c r="I366" s="14">
        <v>168</v>
      </c>
      <c r="J366" s="18">
        <f t="shared" si="16"/>
        <v>0.39285714285714285</v>
      </c>
      <c r="K366" s="14">
        <v>66</v>
      </c>
      <c r="L366" s="14">
        <v>8</v>
      </c>
      <c r="M366" s="14">
        <v>177</v>
      </c>
      <c r="N366" s="18">
        <f t="shared" si="17"/>
        <v>0.41807909604519772</v>
      </c>
    </row>
    <row r="367" spans="1:14" outlineLevel="2" x14ac:dyDescent="0.3">
      <c r="A367" s="1" t="s">
        <v>368</v>
      </c>
      <c r="B367" s="1" t="s">
        <v>400</v>
      </c>
      <c r="C367" s="14">
        <v>362</v>
      </c>
      <c r="D367" s="14">
        <v>46</v>
      </c>
      <c r="E367" s="14">
        <v>1272</v>
      </c>
      <c r="F367" s="15">
        <f t="shared" si="18"/>
        <v>0.32075471698113206</v>
      </c>
      <c r="G367" s="14">
        <v>387</v>
      </c>
      <c r="H367" s="14">
        <v>42</v>
      </c>
      <c r="I367" s="14">
        <v>1273</v>
      </c>
      <c r="J367" s="18">
        <f t="shared" si="16"/>
        <v>0.33699921445404557</v>
      </c>
      <c r="K367" s="14">
        <v>358</v>
      </c>
      <c r="L367" s="14">
        <v>50</v>
      </c>
      <c r="M367" s="14">
        <v>1255</v>
      </c>
      <c r="N367" s="18">
        <f t="shared" si="17"/>
        <v>0.3250996015936255</v>
      </c>
    </row>
    <row r="368" spans="1:14" outlineLevel="2" x14ac:dyDescent="0.3">
      <c r="A368" s="1" t="s">
        <v>368</v>
      </c>
      <c r="B368" s="1" t="s">
        <v>401</v>
      </c>
      <c r="C368" s="14">
        <v>283</v>
      </c>
      <c r="D368" s="14">
        <v>59</v>
      </c>
      <c r="E368" s="14">
        <v>825</v>
      </c>
      <c r="F368" s="15">
        <f t="shared" si="18"/>
        <v>0.41454545454545455</v>
      </c>
      <c r="G368" s="14">
        <v>328</v>
      </c>
      <c r="H368" s="14">
        <v>45</v>
      </c>
      <c r="I368" s="14">
        <v>846</v>
      </c>
      <c r="J368" s="18">
        <f t="shared" si="16"/>
        <v>0.44089834515366433</v>
      </c>
      <c r="K368" s="14">
        <v>302</v>
      </c>
      <c r="L368" s="14">
        <v>53</v>
      </c>
      <c r="M368" s="14">
        <v>829</v>
      </c>
      <c r="N368" s="18">
        <f t="shared" si="17"/>
        <v>0.428226779252111</v>
      </c>
    </row>
    <row r="369" spans="1:14" outlineLevel="2" x14ac:dyDescent="0.3">
      <c r="A369" s="1" t="s">
        <v>368</v>
      </c>
      <c r="B369" s="1" t="s">
        <v>402</v>
      </c>
      <c r="C369" s="14">
        <v>72</v>
      </c>
      <c r="D369" s="14">
        <v>9</v>
      </c>
      <c r="E369" s="14">
        <v>138</v>
      </c>
      <c r="F369" s="15">
        <f t="shared" si="18"/>
        <v>0.58695652173913049</v>
      </c>
      <c r="G369" s="14">
        <v>69</v>
      </c>
      <c r="H369" s="14">
        <v>8</v>
      </c>
      <c r="I369" s="14">
        <v>135</v>
      </c>
      <c r="J369" s="18">
        <f t="shared" si="16"/>
        <v>0.57037037037037042</v>
      </c>
      <c r="K369" s="14">
        <v>56</v>
      </c>
      <c r="L369" s="14">
        <v>5</v>
      </c>
      <c r="M369" s="14">
        <v>125</v>
      </c>
      <c r="N369" s="18">
        <f t="shared" si="17"/>
        <v>0.48799999999999999</v>
      </c>
    </row>
    <row r="370" spans="1:14" outlineLevel="1" x14ac:dyDescent="0.3">
      <c r="A370" s="11" t="s">
        <v>403</v>
      </c>
      <c r="B370" s="12"/>
      <c r="C370" s="13">
        <f>SUBTOTAL(9,C371:C371)</f>
        <v>204</v>
      </c>
      <c r="D370" s="13">
        <f>SUBTOTAL(9,D371:D371)</f>
        <v>37</v>
      </c>
      <c r="E370" s="13">
        <f>SUBTOTAL(9,E371:E371)</f>
        <v>393</v>
      </c>
      <c r="F370" s="10">
        <f t="shared" si="18"/>
        <v>0.61323155216284986</v>
      </c>
      <c r="G370" s="13">
        <f>SUBTOTAL(9,G371:G371)</f>
        <v>224</v>
      </c>
      <c r="H370" s="13">
        <f>SUBTOTAL(9,H371:H371)</f>
        <v>35</v>
      </c>
      <c r="I370" s="13">
        <f>SUBTOTAL(9,I371:I371)</f>
        <v>405</v>
      </c>
      <c r="J370" s="10">
        <f t="shared" si="16"/>
        <v>0.63950617283950617</v>
      </c>
      <c r="K370" s="13">
        <f>SUBTOTAL(9,K371:K371)</f>
        <v>220</v>
      </c>
      <c r="L370" s="13">
        <f>SUBTOTAL(9,L371:L371)</f>
        <v>34</v>
      </c>
      <c r="M370" s="13">
        <f>SUBTOTAL(9,M371:M371)</f>
        <v>397</v>
      </c>
      <c r="N370" s="10">
        <f t="shared" si="17"/>
        <v>0.63979848866498745</v>
      </c>
    </row>
    <row r="371" spans="1:14" outlineLevel="2" x14ac:dyDescent="0.3">
      <c r="A371" s="1" t="s">
        <v>404</v>
      </c>
      <c r="B371" s="1" t="s">
        <v>405</v>
      </c>
      <c r="C371" s="14">
        <v>204</v>
      </c>
      <c r="D371" s="14">
        <v>37</v>
      </c>
      <c r="E371" s="14">
        <v>393</v>
      </c>
      <c r="F371" s="15">
        <f t="shared" si="18"/>
        <v>0.61323155216284986</v>
      </c>
      <c r="G371" s="14">
        <v>224</v>
      </c>
      <c r="H371" s="14">
        <v>35</v>
      </c>
      <c r="I371" s="14">
        <v>405</v>
      </c>
      <c r="J371" s="18">
        <f t="shared" si="16"/>
        <v>0.63950617283950617</v>
      </c>
      <c r="K371" s="14">
        <v>220</v>
      </c>
      <c r="L371" s="14">
        <v>34</v>
      </c>
      <c r="M371" s="14">
        <v>397</v>
      </c>
      <c r="N371" s="18">
        <f t="shared" si="17"/>
        <v>0.63979848866498745</v>
      </c>
    </row>
    <row r="372" spans="1:14" outlineLevel="1" x14ac:dyDescent="0.3">
      <c r="A372" s="11" t="s">
        <v>406</v>
      </c>
      <c r="B372" s="12"/>
      <c r="C372" s="13">
        <f>SUBTOTAL(9,C373:C373)</f>
        <v>80</v>
      </c>
      <c r="D372" s="13">
        <f>SUBTOTAL(9,D373:D373)</f>
        <v>11</v>
      </c>
      <c r="E372" s="13">
        <f>SUBTOTAL(9,E373:E373)</f>
        <v>217</v>
      </c>
      <c r="F372" s="10">
        <f t="shared" si="18"/>
        <v>0.41935483870967744</v>
      </c>
      <c r="G372" s="13">
        <f>SUBTOTAL(9,G373:G373)</f>
        <v>76</v>
      </c>
      <c r="H372" s="13">
        <f>SUBTOTAL(9,H373:H373)</f>
        <v>11</v>
      </c>
      <c r="I372" s="13">
        <f>SUBTOTAL(9,I373:I373)</f>
        <v>218</v>
      </c>
      <c r="J372" s="10">
        <f t="shared" si="16"/>
        <v>0.39908256880733944</v>
      </c>
      <c r="K372" s="13">
        <f>SUBTOTAL(9,K373:K373)</f>
        <v>88</v>
      </c>
      <c r="L372" s="13">
        <f>SUBTOTAL(9,L373:L373)</f>
        <v>11</v>
      </c>
      <c r="M372" s="13">
        <f>SUBTOTAL(9,M373:M373)</f>
        <v>242</v>
      </c>
      <c r="N372" s="10">
        <f t="shared" si="17"/>
        <v>0.40909090909090912</v>
      </c>
    </row>
    <row r="373" spans="1:14" outlineLevel="2" x14ac:dyDescent="0.3">
      <c r="A373" s="1" t="s">
        <v>407</v>
      </c>
      <c r="B373" s="1" t="s">
        <v>408</v>
      </c>
      <c r="C373" s="14">
        <v>80</v>
      </c>
      <c r="D373" s="14">
        <v>11</v>
      </c>
      <c r="E373" s="14">
        <v>217</v>
      </c>
      <c r="F373" s="15">
        <f t="shared" si="18"/>
        <v>0.41935483870967744</v>
      </c>
      <c r="G373" s="14">
        <v>76</v>
      </c>
      <c r="H373" s="14">
        <v>11</v>
      </c>
      <c r="I373" s="14">
        <v>218</v>
      </c>
      <c r="J373" s="18">
        <f t="shared" si="16"/>
        <v>0.39908256880733944</v>
      </c>
      <c r="K373" s="14">
        <v>88</v>
      </c>
      <c r="L373" s="14">
        <v>11</v>
      </c>
      <c r="M373" s="14">
        <v>242</v>
      </c>
      <c r="N373" s="18">
        <f t="shared" si="17"/>
        <v>0.40909090909090912</v>
      </c>
    </row>
    <row r="374" spans="1:14" outlineLevel="1" x14ac:dyDescent="0.3">
      <c r="A374" s="11" t="s">
        <v>409</v>
      </c>
      <c r="B374" s="12"/>
      <c r="C374" s="13">
        <f>SUBTOTAL(9,C375:C377)</f>
        <v>453</v>
      </c>
      <c r="D374" s="13">
        <f>SUBTOTAL(9,D375:D377)</f>
        <v>43</v>
      </c>
      <c r="E374" s="13">
        <f>SUBTOTAL(9,E375:E377)</f>
        <v>763</v>
      </c>
      <c r="F374" s="10">
        <f t="shared" si="18"/>
        <v>0.65006553079947571</v>
      </c>
      <c r="G374" s="13">
        <f>SUBTOTAL(9,G375:G377)</f>
        <v>428</v>
      </c>
      <c r="H374" s="13">
        <f>SUBTOTAL(9,H375:H377)</f>
        <v>38</v>
      </c>
      <c r="I374" s="13">
        <f>SUBTOTAL(9,I375:I377)</f>
        <v>700</v>
      </c>
      <c r="J374" s="10">
        <f t="shared" si="16"/>
        <v>0.6657142857142857</v>
      </c>
      <c r="K374" s="13">
        <f>SUBTOTAL(9,K375:K377)</f>
        <v>442</v>
      </c>
      <c r="L374" s="13">
        <f>SUBTOTAL(9,L375:L377)</f>
        <v>37</v>
      </c>
      <c r="M374" s="13">
        <f>SUBTOTAL(9,M375:M377)</f>
        <v>748</v>
      </c>
      <c r="N374" s="10">
        <f t="shared" si="17"/>
        <v>0.64037433155080214</v>
      </c>
    </row>
    <row r="375" spans="1:14" outlineLevel="2" x14ac:dyDescent="0.3">
      <c r="A375" s="1" t="s">
        <v>410</v>
      </c>
      <c r="B375" s="1" t="s">
        <v>411</v>
      </c>
      <c r="C375" s="14">
        <v>26</v>
      </c>
      <c r="D375" s="14">
        <v>0</v>
      </c>
      <c r="E375" s="14">
        <v>26</v>
      </c>
      <c r="F375" s="15">
        <f t="shared" si="18"/>
        <v>1</v>
      </c>
      <c r="G375" s="14">
        <v>24</v>
      </c>
      <c r="H375" s="14">
        <v>0</v>
      </c>
      <c r="I375" s="14">
        <v>24</v>
      </c>
      <c r="J375" s="18">
        <f t="shared" si="16"/>
        <v>1</v>
      </c>
      <c r="K375" s="14">
        <v>25</v>
      </c>
      <c r="L375" s="14">
        <v>0</v>
      </c>
      <c r="M375" s="14">
        <v>25</v>
      </c>
      <c r="N375" s="18">
        <f t="shared" si="17"/>
        <v>1</v>
      </c>
    </row>
    <row r="376" spans="1:14" outlineLevel="2" x14ac:dyDescent="0.3">
      <c r="A376" s="1" t="s">
        <v>410</v>
      </c>
      <c r="B376" s="1" t="s">
        <v>412</v>
      </c>
      <c r="C376" s="14">
        <v>251</v>
      </c>
      <c r="D376" s="14">
        <v>32</v>
      </c>
      <c r="E376" s="14">
        <v>437</v>
      </c>
      <c r="F376" s="15">
        <f t="shared" si="18"/>
        <v>0.64759725400457668</v>
      </c>
      <c r="G376" s="14">
        <v>212</v>
      </c>
      <c r="H376" s="14">
        <v>27</v>
      </c>
      <c r="I376" s="14">
        <v>401</v>
      </c>
      <c r="J376" s="18">
        <f t="shared" si="16"/>
        <v>0.5960099750623441</v>
      </c>
      <c r="K376" s="14">
        <v>229</v>
      </c>
      <c r="L376" s="14">
        <v>24</v>
      </c>
      <c r="M376" s="14">
        <v>407</v>
      </c>
      <c r="N376" s="18">
        <f t="shared" si="17"/>
        <v>0.6216216216216216</v>
      </c>
    </row>
    <row r="377" spans="1:14" outlineLevel="2" x14ac:dyDescent="0.3">
      <c r="A377" s="1" t="s">
        <v>410</v>
      </c>
      <c r="B377" s="1" t="s">
        <v>413</v>
      </c>
      <c r="C377" s="14">
        <v>176</v>
      </c>
      <c r="D377" s="14">
        <v>11</v>
      </c>
      <c r="E377" s="14">
        <v>300</v>
      </c>
      <c r="F377" s="15">
        <f t="shared" si="18"/>
        <v>0.62333333333333329</v>
      </c>
      <c r="G377" s="14">
        <v>192</v>
      </c>
      <c r="H377" s="14">
        <v>11</v>
      </c>
      <c r="I377" s="14">
        <v>275</v>
      </c>
      <c r="J377" s="18">
        <f t="shared" si="16"/>
        <v>0.73818181818181816</v>
      </c>
      <c r="K377" s="14">
        <v>188</v>
      </c>
      <c r="L377" s="14">
        <v>13</v>
      </c>
      <c r="M377" s="14">
        <v>316</v>
      </c>
      <c r="N377" s="18">
        <f t="shared" si="17"/>
        <v>0.63607594936708856</v>
      </c>
    </row>
    <row r="378" spans="1:14" outlineLevel="1" x14ac:dyDescent="0.3">
      <c r="A378" s="11" t="s">
        <v>414</v>
      </c>
      <c r="B378" s="12"/>
      <c r="C378" s="13">
        <f>SUBTOTAL(9,C379:C389)</f>
        <v>674</v>
      </c>
      <c r="D378" s="13">
        <f>SUBTOTAL(9,D379:D389)</f>
        <v>171</v>
      </c>
      <c r="E378" s="13">
        <f>SUBTOTAL(9,E379:E389)</f>
        <v>1917</v>
      </c>
      <c r="F378" s="10">
        <f t="shared" si="18"/>
        <v>0.44079290558163797</v>
      </c>
      <c r="G378" s="13">
        <f>SUBTOTAL(9,G379:G389)</f>
        <v>497</v>
      </c>
      <c r="H378" s="13">
        <f>SUBTOTAL(9,H379:H389)</f>
        <v>104</v>
      </c>
      <c r="I378" s="13">
        <f>SUBTOTAL(9,I379:I389)</f>
        <v>1939</v>
      </c>
      <c r="J378" s="10">
        <f t="shared" si="16"/>
        <v>0.30995358432181536</v>
      </c>
      <c r="K378" s="13">
        <f>SUBTOTAL(9,K379:K389)</f>
        <v>623</v>
      </c>
      <c r="L378" s="13">
        <f>SUBTOTAL(9,L379:L389)</f>
        <v>159</v>
      </c>
      <c r="M378" s="13">
        <f>SUBTOTAL(9,M379:M389)</f>
        <v>1805</v>
      </c>
      <c r="N378" s="10">
        <f t="shared" si="17"/>
        <v>0.43324099722991688</v>
      </c>
    </row>
    <row r="379" spans="1:14" outlineLevel="2" x14ac:dyDescent="0.3">
      <c r="A379" s="1" t="s">
        <v>415</v>
      </c>
      <c r="B379" s="1" t="s">
        <v>416</v>
      </c>
      <c r="C379" s="14">
        <v>101</v>
      </c>
      <c r="D379" s="14">
        <v>17</v>
      </c>
      <c r="E379" s="14">
        <v>155</v>
      </c>
      <c r="F379" s="15">
        <f t="shared" si="18"/>
        <v>0.76129032258064511</v>
      </c>
      <c r="G379" s="14">
        <v>70</v>
      </c>
      <c r="H379" s="14">
        <v>13</v>
      </c>
      <c r="I379" s="14">
        <v>155</v>
      </c>
      <c r="J379" s="18">
        <f t="shared" si="16"/>
        <v>0.53548387096774197</v>
      </c>
      <c r="K379" s="14">
        <v>63</v>
      </c>
      <c r="L379" s="14">
        <v>14</v>
      </c>
      <c r="M379" s="14">
        <v>143</v>
      </c>
      <c r="N379" s="18">
        <f t="shared" si="17"/>
        <v>0.53846153846153844</v>
      </c>
    </row>
    <row r="380" spans="1:14" outlineLevel="2" x14ac:dyDescent="0.3">
      <c r="A380" s="1" t="s">
        <v>415</v>
      </c>
      <c r="B380" s="1" t="s">
        <v>417</v>
      </c>
      <c r="C380" s="14">
        <v>47</v>
      </c>
      <c r="D380" s="14">
        <v>15</v>
      </c>
      <c r="E380" s="14">
        <v>190</v>
      </c>
      <c r="F380" s="15">
        <f t="shared" si="18"/>
        <v>0.32631578947368423</v>
      </c>
      <c r="G380" s="14">
        <v>34</v>
      </c>
      <c r="H380" s="14">
        <v>8</v>
      </c>
      <c r="I380" s="14">
        <v>197</v>
      </c>
      <c r="J380" s="18">
        <f t="shared" si="16"/>
        <v>0.21319796954314721</v>
      </c>
      <c r="K380" s="14">
        <v>43</v>
      </c>
      <c r="L380" s="14">
        <v>20</v>
      </c>
      <c r="M380" s="14">
        <v>207</v>
      </c>
      <c r="N380" s="18">
        <f t="shared" si="17"/>
        <v>0.30434782608695654</v>
      </c>
    </row>
    <row r="381" spans="1:14" outlineLevel="2" x14ac:dyDescent="0.3">
      <c r="A381" s="1" t="s">
        <v>415</v>
      </c>
      <c r="B381" s="1" t="s">
        <v>418</v>
      </c>
      <c r="C381" s="14">
        <v>48</v>
      </c>
      <c r="D381" s="14">
        <v>23</v>
      </c>
      <c r="E381" s="14">
        <v>224</v>
      </c>
      <c r="F381" s="15">
        <f t="shared" si="18"/>
        <v>0.3169642857142857</v>
      </c>
      <c r="G381" s="14">
        <v>40</v>
      </c>
      <c r="H381" s="14">
        <v>12</v>
      </c>
      <c r="I381" s="14">
        <v>222</v>
      </c>
      <c r="J381" s="18">
        <f t="shared" si="16"/>
        <v>0.23423423423423423</v>
      </c>
      <c r="K381" s="14">
        <v>70</v>
      </c>
      <c r="L381" s="14">
        <v>22</v>
      </c>
      <c r="M381" s="14">
        <v>242</v>
      </c>
      <c r="N381" s="18">
        <f t="shared" si="17"/>
        <v>0.38016528925619836</v>
      </c>
    </row>
    <row r="382" spans="1:14" outlineLevel="2" x14ac:dyDescent="0.3">
      <c r="A382" s="1" t="s">
        <v>415</v>
      </c>
      <c r="B382" s="1" t="s">
        <v>419</v>
      </c>
      <c r="C382" s="14">
        <v>166</v>
      </c>
      <c r="D382" s="14">
        <v>59</v>
      </c>
      <c r="E382" s="14">
        <v>644</v>
      </c>
      <c r="F382" s="15">
        <f t="shared" si="18"/>
        <v>0.34937888198757766</v>
      </c>
      <c r="G382" s="14">
        <v>106</v>
      </c>
      <c r="H382" s="14">
        <v>19</v>
      </c>
      <c r="I382" s="14">
        <v>670</v>
      </c>
      <c r="J382" s="18">
        <f t="shared" si="16"/>
        <v>0.18656716417910449</v>
      </c>
      <c r="K382" s="14">
        <v>176</v>
      </c>
      <c r="L382" s="14">
        <v>53</v>
      </c>
      <c r="M382" s="14">
        <v>614</v>
      </c>
      <c r="N382" s="18">
        <f t="shared" si="17"/>
        <v>0.37296416938110749</v>
      </c>
    </row>
    <row r="383" spans="1:14" outlineLevel="2" x14ac:dyDescent="0.3">
      <c r="A383" s="1" t="s">
        <v>415</v>
      </c>
      <c r="B383" s="1" t="s">
        <v>420</v>
      </c>
      <c r="C383" s="14">
        <v>41</v>
      </c>
      <c r="D383" s="14">
        <v>4</v>
      </c>
      <c r="E383" s="14">
        <v>57</v>
      </c>
      <c r="F383" s="15">
        <f t="shared" si="18"/>
        <v>0.78947368421052633</v>
      </c>
      <c r="G383" s="14">
        <v>18</v>
      </c>
      <c r="H383" s="14">
        <v>11</v>
      </c>
      <c r="I383" s="14">
        <v>63</v>
      </c>
      <c r="J383" s="18">
        <f t="shared" si="16"/>
        <v>0.46031746031746029</v>
      </c>
      <c r="K383" s="14">
        <v>13</v>
      </c>
      <c r="L383" s="14">
        <v>8</v>
      </c>
      <c r="M383" s="14">
        <v>61</v>
      </c>
      <c r="N383" s="18">
        <f t="shared" si="17"/>
        <v>0.34426229508196721</v>
      </c>
    </row>
    <row r="384" spans="1:14" outlineLevel="2" x14ac:dyDescent="0.3">
      <c r="A384" s="1" t="s">
        <v>415</v>
      </c>
      <c r="B384" s="1" t="s">
        <v>421</v>
      </c>
      <c r="C384" s="14">
        <v>28</v>
      </c>
      <c r="D384" s="14">
        <v>3</v>
      </c>
      <c r="E384" s="14">
        <v>93</v>
      </c>
      <c r="F384" s="15">
        <f t="shared" si="18"/>
        <v>0.33333333333333331</v>
      </c>
      <c r="G384" s="14">
        <v>37</v>
      </c>
      <c r="H384" s="14">
        <v>8</v>
      </c>
      <c r="I384" s="14">
        <v>84</v>
      </c>
      <c r="J384" s="18">
        <f t="shared" si="16"/>
        <v>0.5357142857142857</v>
      </c>
      <c r="K384" s="14">
        <v>52</v>
      </c>
      <c r="L384" s="14">
        <v>7</v>
      </c>
      <c r="M384" s="14">
        <v>86</v>
      </c>
      <c r="N384" s="18">
        <f t="shared" si="17"/>
        <v>0.68604651162790697</v>
      </c>
    </row>
    <row r="385" spans="1:14" outlineLevel="2" x14ac:dyDescent="0.3">
      <c r="A385" s="1" t="s">
        <v>415</v>
      </c>
      <c r="B385" s="1" t="s">
        <v>422</v>
      </c>
      <c r="C385" s="14">
        <v>21</v>
      </c>
      <c r="D385" s="14">
        <v>2</v>
      </c>
      <c r="E385" s="14">
        <v>58</v>
      </c>
      <c r="F385" s="15">
        <f t="shared" si="18"/>
        <v>0.39655172413793105</v>
      </c>
      <c r="G385" s="14">
        <v>15</v>
      </c>
      <c r="H385" s="14">
        <v>3</v>
      </c>
      <c r="I385" s="14">
        <v>47</v>
      </c>
      <c r="J385" s="18">
        <f t="shared" si="16"/>
        <v>0.38297872340425532</v>
      </c>
      <c r="K385" s="14">
        <v>18</v>
      </c>
      <c r="L385" s="14">
        <v>2</v>
      </c>
      <c r="M385" s="14">
        <v>42</v>
      </c>
      <c r="N385" s="18">
        <f t="shared" si="17"/>
        <v>0.47619047619047616</v>
      </c>
    </row>
    <row r="386" spans="1:14" outlineLevel="2" x14ac:dyDescent="0.3">
      <c r="A386" s="1" t="s">
        <v>415</v>
      </c>
      <c r="B386" s="1" t="s">
        <v>423</v>
      </c>
      <c r="C386" s="14">
        <v>23</v>
      </c>
      <c r="D386" s="14">
        <v>16</v>
      </c>
      <c r="E386" s="14">
        <v>77</v>
      </c>
      <c r="F386" s="15">
        <f t="shared" si="18"/>
        <v>0.50649350649350644</v>
      </c>
      <c r="G386" s="14">
        <v>18</v>
      </c>
      <c r="H386" s="14">
        <v>2</v>
      </c>
      <c r="I386" s="14">
        <v>72</v>
      </c>
      <c r="J386" s="18">
        <f t="shared" si="16"/>
        <v>0.27777777777777779</v>
      </c>
      <c r="K386" s="14">
        <v>39</v>
      </c>
      <c r="L386" s="14">
        <v>2</v>
      </c>
      <c r="M386" s="14">
        <v>75</v>
      </c>
      <c r="N386" s="18">
        <f t="shared" si="17"/>
        <v>0.54666666666666663</v>
      </c>
    </row>
    <row r="387" spans="1:14" outlineLevel="2" x14ac:dyDescent="0.3">
      <c r="A387" s="1" t="s">
        <v>415</v>
      </c>
      <c r="B387" s="1" t="s">
        <v>424</v>
      </c>
      <c r="C387" s="14">
        <v>24</v>
      </c>
      <c r="D387" s="14">
        <v>3</v>
      </c>
      <c r="E387" s="14">
        <v>104</v>
      </c>
      <c r="F387" s="15">
        <f t="shared" si="18"/>
        <v>0.25961538461538464</v>
      </c>
      <c r="G387" s="14">
        <v>27</v>
      </c>
      <c r="H387" s="14">
        <v>7</v>
      </c>
      <c r="I387" s="14">
        <v>97</v>
      </c>
      <c r="J387" s="18">
        <f t="shared" ref="J387:J450" si="19">(G387+H387)/I387</f>
        <v>0.35051546391752575</v>
      </c>
      <c r="K387" s="14">
        <v>36</v>
      </c>
      <c r="L387" s="14">
        <v>4</v>
      </c>
      <c r="M387" s="14">
        <v>103</v>
      </c>
      <c r="N387" s="18">
        <f t="shared" ref="N387:N450" si="20">(K387+L387)/M387</f>
        <v>0.38834951456310679</v>
      </c>
    </row>
    <row r="388" spans="1:14" outlineLevel="2" x14ac:dyDescent="0.3">
      <c r="A388" s="1" t="s">
        <v>415</v>
      </c>
      <c r="B388" s="1" t="s">
        <v>425</v>
      </c>
      <c r="C388" s="14">
        <v>48</v>
      </c>
      <c r="D388" s="14">
        <v>14</v>
      </c>
      <c r="E388" s="14">
        <v>92</v>
      </c>
      <c r="F388" s="15">
        <f t="shared" si="18"/>
        <v>0.67391304347826086</v>
      </c>
      <c r="G388" s="14">
        <v>38</v>
      </c>
      <c r="H388" s="14">
        <v>7</v>
      </c>
      <c r="I388" s="14">
        <v>102</v>
      </c>
      <c r="J388" s="18">
        <f t="shared" si="19"/>
        <v>0.44117647058823528</v>
      </c>
      <c r="K388" s="14"/>
      <c r="L388" s="14"/>
      <c r="M388" s="14"/>
      <c r="N388" s="18"/>
    </row>
    <row r="389" spans="1:14" outlineLevel="2" x14ac:dyDescent="0.3">
      <c r="A389" s="1" t="s">
        <v>415</v>
      </c>
      <c r="B389" s="1" t="s">
        <v>426</v>
      </c>
      <c r="C389" s="14">
        <v>127</v>
      </c>
      <c r="D389" s="14">
        <v>15</v>
      </c>
      <c r="E389" s="14">
        <v>223</v>
      </c>
      <c r="F389" s="15">
        <f t="shared" si="18"/>
        <v>0.63677130044843044</v>
      </c>
      <c r="G389" s="14">
        <v>94</v>
      </c>
      <c r="H389" s="14">
        <v>14</v>
      </c>
      <c r="I389" s="14">
        <v>230</v>
      </c>
      <c r="J389" s="18">
        <f t="shared" si="19"/>
        <v>0.46956521739130436</v>
      </c>
      <c r="K389" s="14">
        <v>113</v>
      </c>
      <c r="L389" s="14">
        <v>27</v>
      </c>
      <c r="M389" s="14">
        <v>232</v>
      </c>
      <c r="N389" s="18">
        <f t="shared" si="20"/>
        <v>0.60344827586206895</v>
      </c>
    </row>
    <row r="390" spans="1:14" outlineLevel="1" x14ac:dyDescent="0.3">
      <c r="A390" s="11" t="s">
        <v>427</v>
      </c>
      <c r="B390" s="12"/>
      <c r="C390" s="13">
        <f>SUBTOTAL(9,C391:C401)</f>
        <v>1492</v>
      </c>
      <c r="D390" s="13">
        <f>SUBTOTAL(9,D391:D401)</f>
        <v>58</v>
      </c>
      <c r="E390" s="13">
        <f>SUBTOTAL(9,E391:E401)</f>
        <v>1993</v>
      </c>
      <c r="F390" s="10">
        <f t="shared" si="18"/>
        <v>0.77772202709483196</v>
      </c>
      <c r="G390" s="13">
        <f>SUBTOTAL(9,G391:G401)</f>
        <v>1356</v>
      </c>
      <c r="H390" s="13">
        <f>SUBTOTAL(9,H391:H401)</f>
        <v>69</v>
      </c>
      <c r="I390" s="13">
        <f>SUBTOTAL(9,I391:I401)</f>
        <v>1900</v>
      </c>
      <c r="J390" s="10">
        <f t="shared" si="19"/>
        <v>0.75</v>
      </c>
      <c r="K390" s="13">
        <f>SUBTOTAL(9,K391:K401)</f>
        <v>1535</v>
      </c>
      <c r="L390" s="13">
        <f>SUBTOTAL(9,L391:L401)</f>
        <v>49</v>
      </c>
      <c r="M390" s="13">
        <f>SUBTOTAL(9,M391:M401)</f>
        <v>1977</v>
      </c>
      <c r="N390" s="10">
        <f t="shared" si="20"/>
        <v>0.80121396054628224</v>
      </c>
    </row>
    <row r="391" spans="1:14" outlineLevel="2" x14ac:dyDescent="0.3">
      <c r="A391" s="1" t="s">
        <v>428</v>
      </c>
      <c r="B391" s="1" t="s">
        <v>429</v>
      </c>
      <c r="C391" s="14">
        <v>49</v>
      </c>
      <c r="D391" s="14">
        <v>0</v>
      </c>
      <c r="E391" s="14">
        <v>68</v>
      </c>
      <c r="F391" s="15">
        <f t="shared" si="18"/>
        <v>0.72058823529411764</v>
      </c>
      <c r="G391" s="14">
        <v>51</v>
      </c>
      <c r="H391" s="14">
        <v>1</v>
      </c>
      <c r="I391" s="14">
        <v>67</v>
      </c>
      <c r="J391" s="18">
        <f t="shared" si="19"/>
        <v>0.77611940298507465</v>
      </c>
      <c r="K391" s="14">
        <v>65</v>
      </c>
      <c r="L391" s="14">
        <v>0</v>
      </c>
      <c r="M391" s="14">
        <v>80</v>
      </c>
      <c r="N391" s="18">
        <f t="shared" si="20"/>
        <v>0.8125</v>
      </c>
    </row>
    <row r="392" spans="1:14" outlineLevel="2" x14ac:dyDescent="0.3">
      <c r="A392" s="1" t="s">
        <v>428</v>
      </c>
      <c r="B392" s="1" t="s">
        <v>430</v>
      </c>
      <c r="C392" s="14">
        <v>172</v>
      </c>
      <c r="D392" s="14">
        <v>3</v>
      </c>
      <c r="E392" s="14">
        <v>183</v>
      </c>
      <c r="F392" s="15">
        <f t="shared" si="18"/>
        <v>0.95628415300546443</v>
      </c>
      <c r="G392" s="14">
        <v>155</v>
      </c>
      <c r="H392" s="14">
        <v>4</v>
      </c>
      <c r="I392" s="14">
        <v>179</v>
      </c>
      <c r="J392" s="18">
        <f t="shared" si="19"/>
        <v>0.88826815642458101</v>
      </c>
      <c r="K392" s="14">
        <v>175</v>
      </c>
      <c r="L392" s="14">
        <v>2</v>
      </c>
      <c r="M392" s="14">
        <v>191</v>
      </c>
      <c r="N392" s="18">
        <f t="shared" si="20"/>
        <v>0.92670157068062831</v>
      </c>
    </row>
    <row r="393" spans="1:14" outlineLevel="2" x14ac:dyDescent="0.3">
      <c r="A393" s="1" t="s">
        <v>428</v>
      </c>
      <c r="B393" s="1" t="s">
        <v>431</v>
      </c>
      <c r="C393" s="14">
        <v>146</v>
      </c>
      <c r="D393" s="14">
        <v>3</v>
      </c>
      <c r="E393" s="14">
        <v>167</v>
      </c>
      <c r="F393" s="15">
        <f t="shared" si="18"/>
        <v>0.89221556886227549</v>
      </c>
      <c r="G393" s="14">
        <v>143</v>
      </c>
      <c r="H393" s="14">
        <v>6</v>
      </c>
      <c r="I393" s="14">
        <v>169</v>
      </c>
      <c r="J393" s="18">
        <f t="shared" si="19"/>
        <v>0.88165680473372776</v>
      </c>
      <c r="K393" s="14">
        <v>143</v>
      </c>
      <c r="L393" s="14">
        <v>6</v>
      </c>
      <c r="M393" s="14">
        <v>166</v>
      </c>
      <c r="N393" s="18">
        <f t="shared" si="20"/>
        <v>0.89759036144578308</v>
      </c>
    </row>
    <row r="394" spans="1:14" outlineLevel="2" x14ac:dyDescent="0.3">
      <c r="A394" s="1" t="s">
        <v>428</v>
      </c>
      <c r="B394" s="1" t="s">
        <v>432</v>
      </c>
      <c r="C394" s="14">
        <v>232</v>
      </c>
      <c r="D394" s="14">
        <v>6</v>
      </c>
      <c r="E394" s="14">
        <v>269</v>
      </c>
      <c r="F394" s="15">
        <f t="shared" si="18"/>
        <v>0.88475836431226762</v>
      </c>
      <c r="G394" s="14">
        <v>231</v>
      </c>
      <c r="H394" s="14">
        <v>14</v>
      </c>
      <c r="I394" s="14">
        <v>270</v>
      </c>
      <c r="J394" s="18">
        <f t="shared" si="19"/>
        <v>0.90740740740740744</v>
      </c>
      <c r="K394" s="14">
        <v>232</v>
      </c>
      <c r="L394" s="14">
        <v>10</v>
      </c>
      <c r="M394" s="14">
        <v>289</v>
      </c>
      <c r="N394" s="18">
        <f t="shared" si="20"/>
        <v>0.83737024221453282</v>
      </c>
    </row>
    <row r="395" spans="1:14" outlineLevel="2" x14ac:dyDescent="0.3">
      <c r="A395" s="1" t="s">
        <v>428</v>
      </c>
      <c r="B395" s="1" t="s">
        <v>433</v>
      </c>
      <c r="C395" s="14">
        <v>36</v>
      </c>
      <c r="D395" s="14">
        <v>0</v>
      </c>
      <c r="E395" s="14">
        <v>37</v>
      </c>
      <c r="F395" s="15">
        <f t="shared" si="18"/>
        <v>0.97297297297297303</v>
      </c>
      <c r="G395" s="14">
        <v>35</v>
      </c>
      <c r="H395" s="14">
        <v>0</v>
      </c>
      <c r="I395" s="14">
        <v>37</v>
      </c>
      <c r="J395" s="18">
        <f t="shared" si="19"/>
        <v>0.94594594594594594</v>
      </c>
      <c r="K395" s="14">
        <v>48</v>
      </c>
      <c r="L395" s="14">
        <v>0</v>
      </c>
      <c r="M395" s="14">
        <v>50</v>
      </c>
      <c r="N395" s="18">
        <f t="shared" si="20"/>
        <v>0.96</v>
      </c>
    </row>
    <row r="396" spans="1:14" outlineLevel="2" x14ac:dyDescent="0.3">
      <c r="A396" s="1" t="s">
        <v>428</v>
      </c>
      <c r="B396" s="1" t="s">
        <v>434</v>
      </c>
      <c r="C396" s="14">
        <v>106</v>
      </c>
      <c r="D396" s="14">
        <v>2</v>
      </c>
      <c r="E396" s="14">
        <v>123</v>
      </c>
      <c r="F396" s="15">
        <f t="shared" si="18"/>
        <v>0.87804878048780488</v>
      </c>
      <c r="G396" s="14">
        <v>97</v>
      </c>
      <c r="H396" s="14">
        <v>2</v>
      </c>
      <c r="I396" s="14">
        <v>115</v>
      </c>
      <c r="J396" s="18">
        <f t="shared" si="19"/>
        <v>0.86086956521739133</v>
      </c>
      <c r="K396" s="14">
        <v>124</v>
      </c>
      <c r="L396" s="14">
        <v>1</v>
      </c>
      <c r="M396" s="14">
        <v>132</v>
      </c>
      <c r="N396" s="18">
        <f t="shared" si="20"/>
        <v>0.94696969696969702</v>
      </c>
    </row>
    <row r="397" spans="1:14" outlineLevel="2" x14ac:dyDescent="0.3">
      <c r="A397" s="1" t="s">
        <v>428</v>
      </c>
      <c r="B397" s="1" t="s">
        <v>435</v>
      </c>
      <c r="C397" s="14">
        <v>30</v>
      </c>
      <c r="D397" s="14">
        <v>1</v>
      </c>
      <c r="E397" s="14">
        <v>42</v>
      </c>
      <c r="F397" s="15">
        <f t="shared" si="18"/>
        <v>0.73809523809523814</v>
      </c>
      <c r="G397" s="14">
        <v>26</v>
      </c>
      <c r="H397" s="14">
        <v>0</v>
      </c>
      <c r="I397" s="14">
        <v>47</v>
      </c>
      <c r="J397" s="18">
        <f t="shared" si="19"/>
        <v>0.55319148936170215</v>
      </c>
      <c r="K397" s="14">
        <v>37</v>
      </c>
      <c r="L397" s="14">
        <v>1</v>
      </c>
      <c r="M397" s="14">
        <v>53</v>
      </c>
      <c r="N397" s="18">
        <f t="shared" si="20"/>
        <v>0.71698113207547165</v>
      </c>
    </row>
    <row r="398" spans="1:14" outlineLevel="2" x14ac:dyDescent="0.3">
      <c r="A398" s="1" t="s">
        <v>428</v>
      </c>
      <c r="B398" s="1" t="s">
        <v>436</v>
      </c>
      <c r="C398" s="14">
        <v>414</v>
      </c>
      <c r="D398" s="14">
        <v>21</v>
      </c>
      <c r="E398" s="14">
        <v>701</v>
      </c>
      <c r="F398" s="15">
        <f t="shared" si="18"/>
        <v>0.6205420827389444</v>
      </c>
      <c r="G398" s="14">
        <v>321</v>
      </c>
      <c r="H398" s="14">
        <v>22</v>
      </c>
      <c r="I398" s="14">
        <v>618</v>
      </c>
      <c r="J398" s="18">
        <f t="shared" si="19"/>
        <v>0.55501618122977348</v>
      </c>
      <c r="K398" s="14">
        <v>388</v>
      </c>
      <c r="L398" s="14">
        <v>4</v>
      </c>
      <c r="M398" s="14">
        <v>588</v>
      </c>
      <c r="N398" s="18">
        <f t="shared" si="20"/>
        <v>0.66666666666666663</v>
      </c>
    </row>
    <row r="399" spans="1:14" outlineLevel="2" x14ac:dyDescent="0.3">
      <c r="A399" s="1" t="s">
        <v>428</v>
      </c>
      <c r="B399" s="1" t="s">
        <v>437</v>
      </c>
      <c r="C399" s="14">
        <v>107</v>
      </c>
      <c r="D399" s="14">
        <v>8</v>
      </c>
      <c r="E399" s="14">
        <v>141</v>
      </c>
      <c r="F399" s="15">
        <f t="shared" si="18"/>
        <v>0.81560283687943258</v>
      </c>
      <c r="G399" s="14">
        <v>101</v>
      </c>
      <c r="H399" s="14">
        <v>3</v>
      </c>
      <c r="I399" s="14">
        <v>136</v>
      </c>
      <c r="J399" s="18">
        <f t="shared" si="19"/>
        <v>0.76470588235294112</v>
      </c>
      <c r="K399" s="14">
        <v>93</v>
      </c>
      <c r="L399" s="14">
        <v>9</v>
      </c>
      <c r="M399" s="14">
        <v>145</v>
      </c>
      <c r="N399" s="18">
        <f t="shared" si="20"/>
        <v>0.70344827586206893</v>
      </c>
    </row>
    <row r="400" spans="1:14" outlineLevel="2" x14ac:dyDescent="0.3">
      <c r="A400" s="1" t="s">
        <v>428</v>
      </c>
      <c r="B400" s="1" t="s">
        <v>438</v>
      </c>
      <c r="C400" s="14">
        <v>141</v>
      </c>
      <c r="D400" s="14">
        <v>9</v>
      </c>
      <c r="E400" s="14">
        <v>177</v>
      </c>
      <c r="F400" s="15">
        <f t="shared" si="18"/>
        <v>0.84745762711864403</v>
      </c>
      <c r="G400" s="14">
        <v>134</v>
      </c>
      <c r="H400" s="14">
        <v>6</v>
      </c>
      <c r="I400" s="14">
        <v>180</v>
      </c>
      <c r="J400" s="18">
        <f t="shared" si="19"/>
        <v>0.77777777777777779</v>
      </c>
      <c r="K400" s="14">
        <v>157</v>
      </c>
      <c r="L400" s="14">
        <v>7</v>
      </c>
      <c r="M400" s="14">
        <v>191</v>
      </c>
      <c r="N400" s="18">
        <f t="shared" si="20"/>
        <v>0.8586387434554974</v>
      </c>
    </row>
    <row r="401" spans="1:14" outlineLevel="2" x14ac:dyDescent="0.3">
      <c r="A401" s="1" t="s">
        <v>428</v>
      </c>
      <c r="B401" s="1" t="s">
        <v>439</v>
      </c>
      <c r="C401" s="14">
        <v>59</v>
      </c>
      <c r="D401" s="14">
        <v>5</v>
      </c>
      <c r="E401" s="14">
        <v>85</v>
      </c>
      <c r="F401" s="15">
        <f t="shared" si="18"/>
        <v>0.75294117647058822</v>
      </c>
      <c r="G401" s="14">
        <v>62</v>
      </c>
      <c r="H401" s="14">
        <v>11</v>
      </c>
      <c r="I401" s="14">
        <v>82</v>
      </c>
      <c r="J401" s="18">
        <f t="shared" si="19"/>
        <v>0.8902439024390244</v>
      </c>
      <c r="K401" s="14">
        <v>73</v>
      </c>
      <c r="L401" s="14">
        <v>9</v>
      </c>
      <c r="M401" s="14">
        <v>92</v>
      </c>
      <c r="N401" s="18">
        <f t="shared" si="20"/>
        <v>0.89130434782608692</v>
      </c>
    </row>
    <row r="402" spans="1:14" outlineLevel="1" x14ac:dyDescent="0.3">
      <c r="A402" s="11" t="s">
        <v>440</v>
      </c>
      <c r="B402" s="12"/>
      <c r="C402" s="13">
        <f>SUBTOTAL(9,C403:C405)</f>
        <v>190</v>
      </c>
      <c r="D402" s="13">
        <f>SUBTOTAL(9,D403:D405)</f>
        <v>18</v>
      </c>
      <c r="E402" s="13">
        <f>SUBTOTAL(9,E403:E405)</f>
        <v>430</v>
      </c>
      <c r="F402" s="10">
        <f t="shared" si="18"/>
        <v>0.48372093023255813</v>
      </c>
      <c r="G402" s="13">
        <f>SUBTOTAL(9,G403:G405)</f>
        <v>207</v>
      </c>
      <c r="H402" s="13">
        <f>SUBTOTAL(9,H403:H405)</f>
        <v>25</v>
      </c>
      <c r="I402" s="13">
        <f>SUBTOTAL(9,I403:I405)</f>
        <v>459</v>
      </c>
      <c r="J402" s="10">
        <f t="shared" si="19"/>
        <v>0.50544662309368193</v>
      </c>
      <c r="K402" s="13">
        <f>SUBTOTAL(9,K403:K405)</f>
        <v>194</v>
      </c>
      <c r="L402" s="13">
        <f>SUBTOTAL(9,L403:L405)</f>
        <v>29</v>
      </c>
      <c r="M402" s="13">
        <f>SUBTOTAL(9,M403:M405)</f>
        <v>433</v>
      </c>
      <c r="N402" s="10">
        <f t="shared" si="20"/>
        <v>0.51501154734411081</v>
      </c>
    </row>
    <row r="403" spans="1:14" outlineLevel="2" x14ac:dyDescent="0.3">
      <c r="A403" s="1" t="s">
        <v>441</v>
      </c>
      <c r="B403" s="1" t="s">
        <v>442</v>
      </c>
      <c r="C403" s="14">
        <v>50</v>
      </c>
      <c r="D403" s="14">
        <v>2</v>
      </c>
      <c r="E403" s="14">
        <v>104</v>
      </c>
      <c r="F403" s="15">
        <f t="shared" si="18"/>
        <v>0.5</v>
      </c>
      <c r="G403" s="14">
        <v>48</v>
      </c>
      <c r="H403" s="14">
        <v>9</v>
      </c>
      <c r="I403" s="14">
        <v>101</v>
      </c>
      <c r="J403" s="18">
        <f t="shared" si="19"/>
        <v>0.5643564356435643</v>
      </c>
      <c r="K403" s="14">
        <v>60</v>
      </c>
      <c r="L403" s="14">
        <v>8</v>
      </c>
      <c r="M403" s="14">
        <v>112</v>
      </c>
      <c r="N403" s="18">
        <f t="shared" si="20"/>
        <v>0.6071428571428571</v>
      </c>
    </row>
    <row r="404" spans="1:14" outlineLevel="2" x14ac:dyDescent="0.3">
      <c r="A404" s="1" t="s">
        <v>441</v>
      </c>
      <c r="B404" s="1" t="s">
        <v>443</v>
      </c>
      <c r="C404" s="14">
        <v>70</v>
      </c>
      <c r="D404" s="14">
        <v>5</v>
      </c>
      <c r="E404" s="14">
        <v>151</v>
      </c>
      <c r="F404" s="15">
        <f t="shared" si="18"/>
        <v>0.49668874172185429</v>
      </c>
      <c r="G404" s="14">
        <v>79</v>
      </c>
      <c r="H404" s="14">
        <v>4</v>
      </c>
      <c r="I404" s="14">
        <v>155</v>
      </c>
      <c r="J404" s="18">
        <f t="shared" si="19"/>
        <v>0.53548387096774197</v>
      </c>
      <c r="K404" s="14">
        <v>66</v>
      </c>
      <c r="L404" s="14">
        <v>0</v>
      </c>
      <c r="M404" s="14">
        <v>143</v>
      </c>
      <c r="N404" s="18">
        <f t="shared" si="20"/>
        <v>0.46153846153846156</v>
      </c>
    </row>
    <row r="405" spans="1:14" outlineLevel="2" x14ac:dyDescent="0.3">
      <c r="A405" s="1" t="s">
        <v>441</v>
      </c>
      <c r="B405" s="1" t="s">
        <v>444</v>
      </c>
      <c r="C405" s="14">
        <v>70</v>
      </c>
      <c r="D405" s="14">
        <v>11</v>
      </c>
      <c r="E405" s="14">
        <v>175</v>
      </c>
      <c r="F405" s="15">
        <f t="shared" si="18"/>
        <v>0.46285714285714286</v>
      </c>
      <c r="G405" s="14">
        <v>80</v>
      </c>
      <c r="H405" s="14">
        <v>12</v>
      </c>
      <c r="I405" s="14">
        <v>203</v>
      </c>
      <c r="J405" s="18">
        <f t="shared" si="19"/>
        <v>0.45320197044334976</v>
      </c>
      <c r="K405" s="14">
        <v>68</v>
      </c>
      <c r="L405" s="14">
        <v>21</v>
      </c>
      <c r="M405" s="14">
        <v>178</v>
      </c>
      <c r="N405" s="18">
        <f t="shared" si="20"/>
        <v>0.5</v>
      </c>
    </row>
    <row r="406" spans="1:14" outlineLevel="1" x14ac:dyDescent="0.3">
      <c r="A406" s="11" t="s">
        <v>445</v>
      </c>
      <c r="B406" s="12"/>
      <c r="C406" s="13">
        <f>SUBTOTAL(9,C407:C407)</f>
        <v>141</v>
      </c>
      <c r="D406" s="13">
        <f>SUBTOTAL(9,D407:D407)</f>
        <v>12</v>
      </c>
      <c r="E406" s="13">
        <f>SUBTOTAL(9,E407:E407)</f>
        <v>195</v>
      </c>
      <c r="F406" s="10">
        <f t="shared" si="18"/>
        <v>0.7846153846153846</v>
      </c>
      <c r="G406" s="13">
        <f>SUBTOTAL(9,G407:G407)</f>
        <v>166</v>
      </c>
      <c r="H406" s="13">
        <f>SUBTOTAL(9,H407:H407)</f>
        <v>9</v>
      </c>
      <c r="I406" s="13">
        <f>SUBTOTAL(9,I407:I407)</f>
        <v>198</v>
      </c>
      <c r="J406" s="10">
        <f t="shared" si="19"/>
        <v>0.88383838383838387</v>
      </c>
      <c r="K406" s="13">
        <f>SUBTOTAL(9,K407:K407)</f>
        <v>178</v>
      </c>
      <c r="L406" s="13">
        <f>SUBTOTAL(9,L407:L407)</f>
        <v>19</v>
      </c>
      <c r="M406" s="13">
        <f>SUBTOTAL(9,M407:M407)</f>
        <v>223</v>
      </c>
      <c r="N406" s="10">
        <f t="shared" si="20"/>
        <v>0.88340807174887892</v>
      </c>
    </row>
    <row r="407" spans="1:14" outlineLevel="2" x14ac:dyDescent="0.3">
      <c r="A407" s="1" t="s">
        <v>446</v>
      </c>
      <c r="B407" s="1" t="s">
        <v>447</v>
      </c>
      <c r="C407" s="14">
        <v>141</v>
      </c>
      <c r="D407" s="14">
        <v>12</v>
      </c>
      <c r="E407" s="14">
        <v>195</v>
      </c>
      <c r="F407" s="15">
        <f t="shared" si="18"/>
        <v>0.7846153846153846</v>
      </c>
      <c r="G407" s="14">
        <v>166</v>
      </c>
      <c r="H407" s="14">
        <v>9</v>
      </c>
      <c r="I407" s="14">
        <v>198</v>
      </c>
      <c r="J407" s="18">
        <f t="shared" si="19"/>
        <v>0.88383838383838387</v>
      </c>
      <c r="K407" s="14">
        <v>178</v>
      </c>
      <c r="L407" s="14">
        <v>19</v>
      </c>
      <c r="M407" s="14">
        <v>223</v>
      </c>
      <c r="N407" s="18">
        <f t="shared" si="20"/>
        <v>0.88340807174887892</v>
      </c>
    </row>
    <row r="408" spans="1:14" outlineLevel="1" x14ac:dyDescent="0.3">
      <c r="A408" s="11" t="s">
        <v>448</v>
      </c>
      <c r="B408" s="12"/>
      <c r="C408" s="13">
        <f>SUBTOTAL(9,C409:C413)</f>
        <v>366</v>
      </c>
      <c r="D408" s="13">
        <f>SUBTOTAL(9,D409:D413)</f>
        <v>114</v>
      </c>
      <c r="E408" s="13">
        <f>SUBTOTAL(9,E409:E413)</f>
        <v>1431</v>
      </c>
      <c r="F408" s="10">
        <f t="shared" si="18"/>
        <v>0.33542976939203356</v>
      </c>
      <c r="G408" s="13">
        <f>SUBTOTAL(9,G409:G413)</f>
        <v>404</v>
      </c>
      <c r="H408" s="13">
        <f>SUBTOTAL(9,H409:H413)</f>
        <v>93</v>
      </c>
      <c r="I408" s="13">
        <f>SUBTOTAL(9,I409:I413)</f>
        <v>1458</v>
      </c>
      <c r="J408" s="10">
        <f t="shared" si="19"/>
        <v>0.34087791495198905</v>
      </c>
      <c r="K408" s="13">
        <f>SUBTOTAL(9,K409:K413)</f>
        <v>396</v>
      </c>
      <c r="L408" s="13">
        <f>SUBTOTAL(9,L409:L413)</f>
        <v>96</v>
      </c>
      <c r="M408" s="13">
        <f>SUBTOTAL(9,M409:M413)</f>
        <v>1495</v>
      </c>
      <c r="N408" s="10">
        <f t="shared" si="20"/>
        <v>0.32909698996655518</v>
      </c>
    </row>
    <row r="409" spans="1:14" outlineLevel="2" x14ac:dyDescent="0.3">
      <c r="A409" s="1" t="s">
        <v>449</v>
      </c>
      <c r="B409" s="1" t="s">
        <v>450</v>
      </c>
      <c r="C409" s="14">
        <v>54</v>
      </c>
      <c r="D409" s="14">
        <v>16</v>
      </c>
      <c r="E409" s="14">
        <v>252</v>
      </c>
      <c r="F409" s="15">
        <f t="shared" si="18"/>
        <v>0.27777777777777779</v>
      </c>
      <c r="G409" s="14">
        <v>82</v>
      </c>
      <c r="H409" s="14">
        <v>13</v>
      </c>
      <c r="I409" s="14">
        <v>282</v>
      </c>
      <c r="J409" s="18">
        <f t="shared" si="19"/>
        <v>0.33687943262411346</v>
      </c>
      <c r="K409" s="14">
        <v>80</v>
      </c>
      <c r="L409" s="14">
        <v>21</v>
      </c>
      <c r="M409" s="14">
        <v>305</v>
      </c>
      <c r="N409" s="18">
        <f t="shared" si="20"/>
        <v>0.33114754098360655</v>
      </c>
    </row>
    <row r="410" spans="1:14" outlineLevel="2" x14ac:dyDescent="0.3">
      <c r="A410" s="1" t="s">
        <v>449</v>
      </c>
      <c r="B410" s="1" t="s">
        <v>451</v>
      </c>
      <c r="C410" s="14">
        <v>89</v>
      </c>
      <c r="D410" s="14">
        <v>27</v>
      </c>
      <c r="E410" s="14">
        <v>338</v>
      </c>
      <c r="F410" s="15">
        <f t="shared" si="18"/>
        <v>0.34319526627218933</v>
      </c>
      <c r="G410" s="14">
        <v>96</v>
      </c>
      <c r="H410" s="14">
        <v>23</v>
      </c>
      <c r="I410" s="14">
        <v>357</v>
      </c>
      <c r="J410" s="18">
        <f t="shared" si="19"/>
        <v>0.33333333333333331</v>
      </c>
      <c r="K410" s="14">
        <v>95</v>
      </c>
      <c r="L410" s="14">
        <v>17</v>
      </c>
      <c r="M410" s="14">
        <v>347</v>
      </c>
      <c r="N410" s="18">
        <f t="shared" si="20"/>
        <v>0.32276657060518732</v>
      </c>
    </row>
    <row r="411" spans="1:14" outlineLevel="2" x14ac:dyDescent="0.3">
      <c r="A411" s="1" t="s">
        <v>449</v>
      </c>
      <c r="B411" s="1" t="s">
        <v>452</v>
      </c>
      <c r="C411" s="14">
        <v>117</v>
      </c>
      <c r="D411" s="14">
        <v>39</v>
      </c>
      <c r="E411" s="14">
        <v>413</v>
      </c>
      <c r="F411" s="15">
        <f t="shared" si="18"/>
        <v>0.37772397094430993</v>
      </c>
      <c r="G411" s="14">
        <v>123</v>
      </c>
      <c r="H411" s="14">
        <v>32</v>
      </c>
      <c r="I411" s="14">
        <v>423</v>
      </c>
      <c r="J411" s="18">
        <f t="shared" si="19"/>
        <v>0.3664302600472813</v>
      </c>
      <c r="K411" s="14">
        <v>118</v>
      </c>
      <c r="L411" s="14">
        <v>32</v>
      </c>
      <c r="M411" s="14">
        <v>439</v>
      </c>
      <c r="N411" s="18">
        <f t="shared" si="20"/>
        <v>0.34168564920273348</v>
      </c>
    </row>
    <row r="412" spans="1:14" outlineLevel="2" x14ac:dyDescent="0.3">
      <c r="A412" s="1" t="s">
        <v>449</v>
      </c>
      <c r="B412" s="1" t="s">
        <v>453</v>
      </c>
      <c r="C412" s="14">
        <v>33</v>
      </c>
      <c r="D412" s="14">
        <v>4</v>
      </c>
      <c r="E412" s="14">
        <v>47</v>
      </c>
      <c r="F412" s="15">
        <f t="shared" si="18"/>
        <v>0.78723404255319152</v>
      </c>
      <c r="G412" s="14">
        <v>25</v>
      </c>
      <c r="H412" s="14">
        <v>5</v>
      </c>
      <c r="I412" s="14">
        <v>42</v>
      </c>
      <c r="J412" s="18">
        <f t="shared" si="19"/>
        <v>0.7142857142857143</v>
      </c>
      <c r="K412" s="14">
        <v>17</v>
      </c>
      <c r="L412" s="14">
        <v>1</v>
      </c>
      <c r="M412" s="14">
        <v>27</v>
      </c>
      <c r="N412" s="18">
        <f t="shared" si="20"/>
        <v>0.66666666666666663</v>
      </c>
    </row>
    <row r="413" spans="1:14" outlineLevel="2" x14ac:dyDescent="0.3">
      <c r="A413" s="1" t="s">
        <v>449</v>
      </c>
      <c r="B413" s="1" t="s">
        <v>454</v>
      </c>
      <c r="C413" s="14">
        <v>73</v>
      </c>
      <c r="D413" s="14">
        <v>28</v>
      </c>
      <c r="E413" s="14">
        <v>381</v>
      </c>
      <c r="F413" s="15">
        <f t="shared" si="18"/>
        <v>0.26509186351706038</v>
      </c>
      <c r="G413" s="14">
        <v>78</v>
      </c>
      <c r="H413" s="14">
        <v>20</v>
      </c>
      <c r="I413" s="14">
        <v>354</v>
      </c>
      <c r="J413" s="18">
        <f t="shared" si="19"/>
        <v>0.2768361581920904</v>
      </c>
      <c r="K413" s="14">
        <v>86</v>
      </c>
      <c r="L413" s="14">
        <v>25</v>
      </c>
      <c r="M413" s="14">
        <v>377</v>
      </c>
      <c r="N413" s="18">
        <f t="shared" si="20"/>
        <v>0.29442970822281167</v>
      </c>
    </row>
    <row r="414" spans="1:14" outlineLevel="1" x14ac:dyDescent="0.3">
      <c r="A414" s="11" t="s">
        <v>455</v>
      </c>
      <c r="B414" s="12"/>
      <c r="C414" s="13">
        <f>SUBTOTAL(9,C415:C415)</f>
        <v>2</v>
      </c>
      <c r="D414" s="13">
        <f>SUBTOTAL(9,D415:D415)</f>
        <v>7</v>
      </c>
      <c r="E414" s="13">
        <f>SUBTOTAL(9,E415:E415)</f>
        <v>67</v>
      </c>
      <c r="F414" s="10">
        <f t="shared" si="18"/>
        <v>0.13432835820895522</v>
      </c>
      <c r="G414" s="13">
        <f>SUBTOTAL(9,G415:G415)</f>
        <v>1</v>
      </c>
      <c r="H414" s="13">
        <f>SUBTOTAL(9,H415:H415)</f>
        <v>2</v>
      </c>
      <c r="I414" s="13">
        <f>SUBTOTAL(9,I415:I415)</f>
        <v>62</v>
      </c>
      <c r="J414" s="10">
        <f t="shared" si="19"/>
        <v>4.8387096774193547E-2</v>
      </c>
      <c r="K414" s="13"/>
      <c r="L414" s="13"/>
      <c r="M414" s="13"/>
      <c r="N414" s="10"/>
    </row>
    <row r="415" spans="1:14" outlineLevel="2" x14ac:dyDescent="0.3">
      <c r="A415" s="1" t="s">
        <v>456</v>
      </c>
      <c r="B415" s="1" t="s">
        <v>457</v>
      </c>
      <c r="C415" s="14">
        <v>2</v>
      </c>
      <c r="D415" s="14">
        <v>7</v>
      </c>
      <c r="E415" s="14">
        <v>67</v>
      </c>
      <c r="F415" s="15">
        <f t="shared" si="18"/>
        <v>0.13432835820895522</v>
      </c>
      <c r="G415" s="14">
        <v>1</v>
      </c>
      <c r="H415" s="14">
        <v>2</v>
      </c>
      <c r="I415" s="14">
        <v>62</v>
      </c>
      <c r="J415" s="18">
        <f t="shared" si="19"/>
        <v>4.8387096774193547E-2</v>
      </c>
      <c r="K415" s="14"/>
      <c r="L415" s="14"/>
      <c r="M415" s="14"/>
      <c r="N415" s="18"/>
    </row>
    <row r="416" spans="1:14" outlineLevel="1" x14ac:dyDescent="0.3">
      <c r="A416" s="11" t="s">
        <v>458</v>
      </c>
      <c r="B416" s="12"/>
      <c r="C416" s="13">
        <f>SUBTOTAL(9,C417:C425)</f>
        <v>80</v>
      </c>
      <c r="D416" s="13">
        <f>SUBTOTAL(9,D417:D425)</f>
        <v>40</v>
      </c>
      <c r="E416" s="13">
        <f>SUBTOTAL(9,E417:E425)</f>
        <v>171</v>
      </c>
      <c r="F416" s="10">
        <f t="shared" si="18"/>
        <v>0.70175438596491224</v>
      </c>
      <c r="G416" s="13">
        <f>SUBTOTAL(9,G417:G425)</f>
        <v>109</v>
      </c>
      <c r="H416" s="13">
        <f>SUBTOTAL(9,H417:H425)</f>
        <v>41</v>
      </c>
      <c r="I416" s="13">
        <f>SUBTOTAL(9,I417:I425)</f>
        <v>217</v>
      </c>
      <c r="J416" s="10">
        <f t="shared" si="19"/>
        <v>0.69124423963133641</v>
      </c>
      <c r="K416" s="13">
        <f>SUBTOTAL(9,K417:K425)</f>
        <v>104</v>
      </c>
      <c r="L416" s="13">
        <f>SUBTOTAL(9,L417:L425)</f>
        <v>41</v>
      </c>
      <c r="M416" s="13">
        <f>SUBTOTAL(9,M417:M425)</f>
        <v>210</v>
      </c>
      <c r="N416" s="10">
        <f t="shared" si="20"/>
        <v>0.69047619047619047</v>
      </c>
    </row>
    <row r="417" spans="1:14" outlineLevel="2" x14ac:dyDescent="0.3">
      <c r="A417" s="1" t="s">
        <v>459</v>
      </c>
      <c r="B417" s="1" t="s">
        <v>460</v>
      </c>
      <c r="C417" s="14">
        <v>4</v>
      </c>
      <c r="D417" s="14">
        <v>4</v>
      </c>
      <c r="E417" s="14">
        <v>10</v>
      </c>
      <c r="F417" s="15">
        <f t="shared" si="18"/>
        <v>0.8</v>
      </c>
      <c r="G417" s="14">
        <v>7</v>
      </c>
      <c r="H417" s="14">
        <v>4</v>
      </c>
      <c r="I417" s="14">
        <v>11</v>
      </c>
      <c r="J417" s="18">
        <f t="shared" si="19"/>
        <v>1</v>
      </c>
      <c r="K417" s="14">
        <v>1</v>
      </c>
      <c r="L417" s="14">
        <v>6</v>
      </c>
      <c r="M417" s="14">
        <v>9</v>
      </c>
      <c r="N417" s="18">
        <f t="shared" si="20"/>
        <v>0.77777777777777779</v>
      </c>
    </row>
    <row r="418" spans="1:14" outlineLevel="2" x14ac:dyDescent="0.3">
      <c r="A418" s="1" t="s">
        <v>459</v>
      </c>
      <c r="B418" s="1" t="s">
        <v>461</v>
      </c>
      <c r="C418" s="14">
        <v>4</v>
      </c>
      <c r="D418" s="14">
        <v>1</v>
      </c>
      <c r="E418" s="14">
        <v>10</v>
      </c>
      <c r="F418" s="15">
        <f t="shared" si="18"/>
        <v>0.5</v>
      </c>
      <c r="G418" s="14">
        <v>2</v>
      </c>
      <c r="H418" s="14">
        <v>4</v>
      </c>
      <c r="I418" s="14">
        <v>10</v>
      </c>
      <c r="J418" s="18">
        <f t="shared" si="19"/>
        <v>0.6</v>
      </c>
      <c r="K418" s="14">
        <v>9</v>
      </c>
      <c r="L418" s="14">
        <v>1</v>
      </c>
      <c r="M418" s="14">
        <v>14</v>
      </c>
      <c r="N418" s="18">
        <f t="shared" si="20"/>
        <v>0.7142857142857143</v>
      </c>
    </row>
    <row r="419" spans="1:14" outlineLevel="2" x14ac:dyDescent="0.3">
      <c r="A419" s="1" t="s">
        <v>459</v>
      </c>
      <c r="B419" s="1" t="s">
        <v>462</v>
      </c>
      <c r="C419" s="14">
        <v>10</v>
      </c>
      <c r="D419" s="14">
        <v>3</v>
      </c>
      <c r="E419" s="14">
        <v>15</v>
      </c>
      <c r="F419" s="15">
        <f t="shared" si="18"/>
        <v>0.8666666666666667</v>
      </c>
      <c r="G419" s="14">
        <v>9</v>
      </c>
      <c r="H419" s="14">
        <v>6</v>
      </c>
      <c r="I419" s="14">
        <v>16</v>
      </c>
      <c r="J419" s="18">
        <f t="shared" si="19"/>
        <v>0.9375</v>
      </c>
      <c r="K419" s="14">
        <v>9</v>
      </c>
      <c r="L419" s="14">
        <v>7</v>
      </c>
      <c r="M419" s="14">
        <v>25</v>
      </c>
      <c r="N419" s="18">
        <f t="shared" si="20"/>
        <v>0.64</v>
      </c>
    </row>
    <row r="420" spans="1:14" outlineLevel="2" x14ac:dyDescent="0.3">
      <c r="A420" s="1" t="s">
        <v>459</v>
      </c>
      <c r="B420" s="1" t="s">
        <v>463</v>
      </c>
      <c r="C420" s="14">
        <v>7</v>
      </c>
      <c r="D420" s="14">
        <v>4</v>
      </c>
      <c r="E420" s="14">
        <v>11</v>
      </c>
      <c r="F420" s="15">
        <f t="shared" si="18"/>
        <v>1</v>
      </c>
      <c r="G420" s="14">
        <v>6</v>
      </c>
      <c r="H420" s="14">
        <v>0</v>
      </c>
      <c r="I420" s="14">
        <v>11</v>
      </c>
      <c r="J420" s="18">
        <f t="shared" si="19"/>
        <v>0.54545454545454541</v>
      </c>
      <c r="K420" s="14">
        <v>5</v>
      </c>
      <c r="L420" s="14">
        <v>2</v>
      </c>
      <c r="M420" s="14">
        <v>12</v>
      </c>
      <c r="N420" s="18">
        <f t="shared" si="20"/>
        <v>0.58333333333333337</v>
      </c>
    </row>
    <row r="421" spans="1:14" outlineLevel="2" x14ac:dyDescent="0.3">
      <c r="A421" s="1" t="s">
        <v>459</v>
      </c>
      <c r="B421" s="1" t="s">
        <v>464</v>
      </c>
      <c r="C421" s="14">
        <v>8</v>
      </c>
      <c r="D421" s="14">
        <v>2</v>
      </c>
      <c r="E421" s="14">
        <v>14</v>
      </c>
      <c r="F421" s="15">
        <f t="shared" si="18"/>
        <v>0.7142857142857143</v>
      </c>
      <c r="G421" s="14">
        <v>14</v>
      </c>
      <c r="H421" s="14">
        <v>0</v>
      </c>
      <c r="I421" s="14">
        <v>20</v>
      </c>
      <c r="J421" s="18">
        <f t="shared" si="19"/>
        <v>0.7</v>
      </c>
      <c r="K421" s="14">
        <v>15</v>
      </c>
      <c r="L421" s="14">
        <v>0</v>
      </c>
      <c r="M421" s="14">
        <v>23</v>
      </c>
      <c r="N421" s="18">
        <f t="shared" si="20"/>
        <v>0.65217391304347827</v>
      </c>
    </row>
    <row r="422" spans="1:14" outlineLevel="2" x14ac:dyDescent="0.3">
      <c r="A422" s="1" t="s">
        <v>459</v>
      </c>
      <c r="B422" s="1" t="s">
        <v>465</v>
      </c>
      <c r="C422" s="14">
        <v>4</v>
      </c>
      <c r="D422" s="14">
        <v>0</v>
      </c>
      <c r="E422" s="14">
        <v>10</v>
      </c>
      <c r="F422" s="15">
        <f t="shared" si="18"/>
        <v>0.4</v>
      </c>
      <c r="G422" s="14">
        <v>11</v>
      </c>
      <c r="H422" s="14">
        <v>0</v>
      </c>
      <c r="I422" s="14">
        <v>13</v>
      </c>
      <c r="J422" s="18">
        <f t="shared" si="19"/>
        <v>0.84615384615384615</v>
      </c>
      <c r="K422" s="14">
        <v>11</v>
      </c>
      <c r="L422" s="14">
        <v>0</v>
      </c>
      <c r="M422" s="14">
        <v>11</v>
      </c>
      <c r="N422" s="18">
        <f t="shared" si="20"/>
        <v>1</v>
      </c>
    </row>
    <row r="423" spans="1:14" outlineLevel="2" x14ac:dyDescent="0.3">
      <c r="A423" s="1" t="s">
        <v>459</v>
      </c>
      <c r="B423" s="1" t="s">
        <v>466</v>
      </c>
      <c r="C423" s="14">
        <v>5</v>
      </c>
      <c r="D423" s="14">
        <v>6</v>
      </c>
      <c r="E423" s="14">
        <v>11</v>
      </c>
      <c r="F423" s="15">
        <f t="shared" si="18"/>
        <v>1</v>
      </c>
      <c r="G423" s="14">
        <v>3</v>
      </c>
      <c r="H423" s="14">
        <v>7</v>
      </c>
      <c r="I423" s="14">
        <v>10</v>
      </c>
      <c r="J423" s="18">
        <f t="shared" si="19"/>
        <v>1</v>
      </c>
      <c r="K423" s="14">
        <v>11</v>
      </c>
      <c r="L423" s="14">
        <v>0</v>
      </c>
      <c r="M423" s="14">
        <v>11</v>
      </c>
      <c r="N423" s="18">
        <f t="shared" si="20"/>
        <v>1</v>
      </c>
    </row>
    <row r="424" spans="1:14" outlineLevel="2" x14ac:dyDescent="0.3">
      <c r="A424" s="1" t="s">
        <v>459</v>
      </c>
      <c r="B424" s="1" t="s">
        <v>467</v>
      </c>
      <c r="C424" s="14">
        <v>31</v>
      </c>
      <c r="D424" s="14">
        <v>18</v>
      </c>
      <c r="E424" s="14">
        <v>77</v>
      </c>
      <c r="F424" s="15">
        <f t="shared" si="18"/>
        <v>0.63636363636363635</v>
      </c>
      <c r="G424" s="14">
        <v>52</v>
      </c>
      <c r="H424" s="14">
        <v>15</v>
      </c>
      <c r="I424" s="14">
        <v>115</v>
      </c>
      <c r="J424" s="18">
        <f t="shared" si="19"/>
        <v>0.58260869565217388</v>
      </c>
      <c r="K424" s="14">
        <v>36</v>
      </c>
      <c r="L424" s="14">
        <v>21</v>
      </c>
      <c r="M424" s="14">
        <v>93</v>
      </c>
      <c r="N424" s="18">
        <f t="shared" si="20"/>
        <v>0.61290322580645162</v>
      </c>
    </row>
    <row r="425" spans="1:14" outlineLevel="2" x14ac:dyDescent="0.3">
      <c r="A425" s="1" t="s">
        <v>459</v>
      </c>
      <c r="B425" s="1" t="s">
        <v>468</v>
      </c>
      <c r="C425" s="14">
        <v>7</v>
      </c>
      <c r="D425" s="14">
        <v>2</v>
      </c>
      <c r="E425" s="14">
        <v>13</v>
      </c>
      <c r="F425" s="15">
        <f t="shared" ref="F425:F464" si="21">(C425+D425)/E425</f>
        <v>0.69230769230769229</v>
      </c>
      <c r="G425" s="14">
        <v>5</v>
      </c>
      <c r="H425" s="14">
        <v>5</v>
      </c>
      <c r="I425" s="14">
        <v>11</v>
      </c>
      <c r="J425" s="18">
        <f t="shared" si="19"/>
        <v>0.90909090909090906</v>
      </c>
      <c r="K425" s="14">
        <v>7</v>
      </c>
      <c r="L425" s="14">
        <v>4</v>
      </c>
      <c r="M425" s="14">
        <v>12</v>
      </c>
      <c r="N425" s="18">
        <f t="shared" si="20"/>
        <v>0.91666666666666663</v>
      </c>
    </row>
    <row r="426" spans="1:14" outlineLevel="1" x14ac:dyDescent="0.3">
      <c r="A426" s="11" t="s">
        <v>469</v>
      </c>
      <c r="B426" s="12"/>
      <c r="C426" s="13">
        <f>SUBTOTAL(9,C427:C434)</f>
        <v>473</v>
      </c>
      <c r="D426" s="13">
        <f>SUBTOTAL(9,D427:D434)</f>
        <v>76</v>
      </c>
      <c r="E426" s="13">
        <f>SUBTOTAL(9,E427:E434)</f>
        <v>643</v>
      </c>
      <c r="F426" s="10">
        <f t="shared" si="21"/>
        <v>0.85381026438569207</v>
      </c>
      <c r="G426" s="13">
        <f>SUBTOTAL(9,G427:G434)</f>
        <v>422</v>
      </c>
      <c r="H426" s="13">
        <f>SUBTOTAL(9,H427:H434)</f>
        <v>71</v>
      </c>
      <c r="I426" s="13">
        <f>SUBTOTAL(9,I427:I434)</f>
        <v>576</v>
      </c>
      <c r="J426" s="10">
        <f t="shared" si="19"/>
        <v>0.85590277777777779</v>
      </c>
      <c r="K426" s="13">
        <f>SUBTOTAL(9,K427:K434)</f>
        <v>437</v>
      </c>
      <c r="L426" s="13">
        <f>SUBTOTAL(9,L427:L434)</f>
        <v>73</v>
      </c>
      <c r="M426" s="13">
        <f>SUBTOTAL(9,M427:M434)</f>
        <v>592</v>
      </c>
      <c r="N426" s="10">
        <f t="shared" si="20"/>
        <v>0.86148648648648651</v>
      </c>
    </row>
    <row r="427" spans="1:14" outlineLevel="2" x14ac:dyDescent="0.3">
      <c r="A427" s="1" t="s">
        <v>470</v>
      </c>
      <c r="B427" s="1" t="s">
        <v>471</v>
      </c>
      <c r="C427" s="14">
        <v>19</v>
      </c>
      <c r="D427" s="14">
        <v>5</v>
      </c>
      <c r="E427" s="14">
        <v>33</v>
      </c>
      <c r="F427" s="15">
        <f t="shared" si="21"/>
        <v>0.72727272727272729</v>
      </c>
      <c r="G427" s="14">
        <v>15</v>
      </c>
      <c r="H427" s="14">
        <v>4</v>
      </c>
      <c r="I427" s="14">
        <v>27</v>
      </c>
      <c r="J427" s="18">
        <f t="shared" si="19"/>
        <v>0.70370370370370372</v>
      </c>
      <c r="K427" s="14">
        <v>13</v>
      </c>
      <c r="L427" s="14">
        <v>4</v>
      </c>
      <c r="M427" s="14">
        <v>24</v>
      </c>
      <c r="N427" s="18">
        <f t="shared" si="20"/>
        <v>0.70833333333333337</v>
      </c>
    </row>
    <row r="428" spans="1:14" outlineLevel="2" x14ac:dyDescent="0.3">
      <c r="A428" s="1" t="s">
        <v>470</v>
      </c>
      <c r="B428" s="1" t="s">
        <v>472</v>
      </c>
      <c r="C428" s="14">
        <v>132</v>
      </c>
      <c r="D428" s="14">
        <v>7</v>
      </c>
      <c r="E428" s="14">
        <v>158</v>
      </c>
      <c r="F428" s="15">
        <f t="shared" si="21"/>
        <v>0.879746835443038</v>
      </c>
      <c r="G428" s="14">
        <v>107</v>
      </c>
      <c r="H428" s="14">
        <v>6</v>
      </c>
      <c r="I428" s="14">
        <v>128</v>
      </c>
      <c r="J428" s="18">
        <f t="shared" si="19"/>
        <v>0.8828125</v>
      </c>
      <c r="K428" s="14">
        <v>109</v>
      </c>
      <c r="L428" s="14">
        <v>6</v>
      </c>
      <c r="M428" s="14">
        <v>130</v>
      </c>
      <c r="N428" s="18">
        <f t="shared" si="20"/>
        <v>0.88461538461538458</v>
      </c>
    </row>
    <row r="429" spans="1:14" outlineLevel="2" x14ac:dyDescent="0.3">
      <c r="A429" s="1" t="s">
        <v>470</v>
      </c>
      <c r="B429" s="1" t="s">
        <v>473</v>
      </c>
      <c r="C429" s="14">
        <v>10</v>
      </c>
      <c r="D429" s="14">
        <v>0</v>
      </c>
      <c r="E429" s="14">
        <v>13</v>
      </c>
      <c r="F429" s="15">
        <f t="shared" si="21"/>
        <v>0.76923076923076927</v>
      </c>
      <c r="G429" s="14"/>
      <c r="H429" s="14"/>
      <c r="I429" s="14"/>
      <c r="J429" s="18"/>
      <c r="K429" s="14"/>
      <c r="L429" s="14"/>
      <c r="M429" s="14"/>
      <c r="N429" s="18"/>
    </row>
    <row r="430" spans="1:14" outlineLevel="2" x14ac:dyDescent="0.3">
      <c r="A430" s="1" t="s">
        <v>470</v>
      </c>
      <c r="B430" s="1" t="s">
        <v>474</v>
      </c>
      <c r="C430" s="14">
        <v>43</v>
      </c>
      <c r="D430" s="14">
        <v>5</v>
      </c>
      <c r="E430" s="14">
        <v>57</v>
      </c>
      <c r="F430" s="15">
        <f t="shared" si="21"/>
        <v>0.84210526315789469</v>
      </c>
      <c r="G430" s="14">
        <v>43</v>
      </c>
      <c r="H430" s="14">
        <v>5</v>
      </c>
      <c r="I430" s="14">
        <v>57</v>
      </c>
      <c r="J430" s="18">
        <f t="shared" si="19"/>
        <v>0.84210526315789469</v>
      </c>
      <c r="K430" s="14">
        <v>45</v>
      </c>
      <c r="L430" s="14">
        <v>5</v>
      </c>
      <c r="M430" s="14">
        <v>59</v>
      </c>
      <c r="N430" s="18">
        <f t="shared" si="20"/>
        <v>0.84745762711864403</v>
      </c>
    </row>
    <row r="431" spans="1:14" outlineLevel="2" x14ac:dyDescent="0.3">
      <c r="A431" s="1" t="s">
        <v>470</v>
      </c>
      <c r="B431" s="1" t="s">
        <v>475</v>
      </c>
      <c r="C431" s="14">
        <v>105</v>
      </c>
      <c r="D431" s="14">
        <v>15</v>
      </c>
      <c r="E431" s="14">
        <v>128</v>
      </c>
      <c r="F431" s="15">
        <f t="shared" si="21"/>
        <v>0.9375</v>
      </c>
      <c r="G431" s="14">
        <v>98</v>
      </c>
      <c r="H431" s="14">
        <v>14</v>
      </c>
      <c r="I431" s="14">
        <v>119</v>
      </c>
      <c r="J431" s="18">
        <f t="shared" si="19"/>
        <v>0.94117647058823528</v>
      </c>
      <c r="K431" s="14">
        <v>109</v>
      </c>
      <c r="L431" s="14">
        <v>15</v>
      </c>
      <c r="M431" s="14">
        <v>132</v>
      </c>
      <c r="N431" s="18">
        <f t="shared" si="20"/>
        <v>0.93939393939393945</v>
      </c>
    </row>
    <row r="432" spans="1:14" outlineLevel="2" x14ac:dyDescent="0.3">
      <c r="A432" s="1" t="s">
        <v>470</v>
      </c>
      <c r="B432" s="1" t="s">
        <v>476</v>
      </c>
      <c r="C432" s="14">
        <v>146</v>
      </c>
      <c r="D432" s="14">
        <v>40</v>
      </c>
      <c r="E432" s="14">
        <v>228</v>
      </c>
      <c r="F432" s="15">
        <f t="shared" si="21"/>
        <v>0.81578947368421051</v>
      </c>
      <c r="G432" s="14">
        <v>140</v>
      </c>
      <c r="H432" s="14">
        <v>38</v>
      </c>
      <c r="I432" s="14">
        <v>218</v>
      </c>
      <c r="J432" s="18">
        <f t="shared" si="19"/>
        <v>0.8165137614678899</v>
      </c>
      <c r="K432" s="14">
        <v>141</v>
      </c>
      <c r="L432" s="14">
        <v>39</v>
      </c>
      <c r="M432" s="14">
        <v>220</v>
      </c>
      <c r="N432" s="18">
        <f t="shared" si="20"/>
        <v>0.81818181818181823</v>
      </c>
    </row>
    <row r="433" spans="1:14" outlineLevel="2" x14ac:dyDescent="0.3">
      <c r="A433" s="1" t="s">
        <v>470</v>
      </c>
      <c r="B433" s="1" t="s">
        <v>477</v>
      </c>
      <c r="C433" s="14">
        <v>14</v>
      </c>
      <c r="D433" s="14">
        <v>0</v>
      </c>
      <c r="E433" s="14">
        <v>14</v>
      </c>
      <c r="F433" s="15">
        <f t="shared" si="21"/>
        <v>1</v>
      </c>
      <c r="G433" s="14">
        <v>15</v>
      </c>
      <c r="H433" s="14">
        <v>0</v>
      </c>
      <c r="I433" s="14">
        <v>15</v>
      </c>
      <c r="J433" s="18">
        <f t="shared" si="19"/>
        <v>1</v>
      </c>
      <c r="K433" s="14">
        <v>16</v>
      </c>
      <c r="L433" s="14">
        <v>0</v>
      </c>
      <c r="M433" s="14">
        <v>16</v>
      </c>
      <c r="N433" s="18">
        <f t="shared" si="20"/>
        <v>1</v>
      </c>
    </row>
    <row r="434" spans="1:14" outlineLevel="2" x14ac:dyDescent="0.3">
      <c r="A434" s="1" t="s">
        <v>470</v>
      </c>
      <c r="B434" s="1" t="s">
        <v>478</v>
      </c>
      <c r="C434" s="14">
        <v>4</v>
      </c>
      <c r="D434" s="14">
        <v>4</v>
      </c>
      <c r="E434" s="14">
        <v>12</v>
      </c>
      <c r="F434" s="15">
        <f t="shared" si="21"/>
        <v>0.66666666666666663</v>
      </c>
      <c r="G434" s="14">
        <v>4</v>
      </c>
      <c r="H434" s="14">
        <v>4</v>
      </c>
      <c r="I434" s="14">
        <v>12</v>
      </c>
      <c r="J434" s="18">
        <f t="shared" si="19"/>
        <v>0.66666666666666663</v>
      </c>
      <c r="K434" s="14">
        <v>4</v>
      </c>
      <c r="L434" s="14">
        <v>4</v>
      </c>
      <c r="M434" s="14">
        <v>11</v>
      </c>
      <c r="N434" s="18">
        <f t="shared" si="20"/>
        <v>0.72727272727272729</v>
      </c>
    </row>
    <row r="435" spans="1:14" outlineLevel="1" x14ac:dyDescent="0.3">
      <c r="A435" s="11" t="s">
        <v>479</v>
      </c>
      <c r="B435" s="12"/>
      <c r="C435" s="13">
        <f>SUBTOTAL(9,C436:C437)</f>
        <v>66</v>
      </c>
      <c r="D435" s="13">
        <f>SUBTOTAL(9,D436:D437)</f>
        <v>21</v>
      </c>
      <c r="E435" s="13">
        <f>SUBTOTAL(9,E436:E437)</f>
        <v>433</v>
      </c>
      <c r="F435" s="10">
        <f t="shared" si="21"/>
        <v>0.20092378752886836</v>
      </c>
      <c r="G435" s="13">
        <f>SUBTOTAL(9,G436:G437)</f>
        <v>51</v>
      </c>
      <c r="H435" s="13">
        <f>SUBTOTAL(9,H436:H437)</f>
        <v>26</v>
      </c>
      <c r="I435" s="13">
        <f>SUBTOTAL(9,I436:I437)</f>
        <v>436</v>
      </c>
      <c r="J435" s="10">
        <f t="shared" si="19"/>
        <v>0.17660550458715596</v>
      </c>
      <c r="K435" s="13">
        <f>SUBTOTAL(9,K436:K437)</f>
        <v>49</v>
      </c>
      <c r="L435" s="13">
        <f>SUBTOTAL(9,L436:L437)</f>
        <v>16</v>
      </c>
      <c r="M435" s="13">
        <f>SUBTOTAL(9,M436:M437)</f>
        <v>427</v>
      </c>
      <c r="N435" s="10">
        <f t="shared" si="20"/>
        <v>0.1522248243559719</v>
      </c>
    </row>
    <row r="436" spans="1:14" outlineLevel="2" x14ac:dyDescent="0.3">
      <c r="A436" s="1" t="s">
        <v>480</v>
      </c>
      <c r="B436" s="1" t="s">
        <v>481</v>
      </c>
      <c r="C436" s="14">
        <v>34</v>
      </c>
      <c r="D436" s="14">
        <v>10</v>
      </c>
      <c r="E436" s="14">
        <v>210</v>
      </c>
      <c r="F436" s="15">
        <f t="shared" si="21"/>
        <v>0.20952380952380953</v>
      </c>
      <c r="G436" s="14">
        <v>24</v>
      </c>
      <c r="H436" s="14">
        <v>13</v>
      </c>
      <c r="I436" s="14">
        <v>237</v>
      </c>
      <c r="J436" s="18">
        <f t="shared" si="19"/>
        <v>0.15611814345991562</v>
      </c>
      <c r="K436" s="14">
        <v>20</v>
      </c>
      <c r="L436" s="14">
        <v>10</v>
      </c>
      <c r="M436" s="14">
        <v>224</v>
      </c>
      <c r="N436" s="18">
        <f t="shared" si="20"/>
        <v>0.13392857142857142</v>
      </c>
    </row>
    <row r="437" spans="1:14" outlineLevel="2" x14ac:dyDescent="0.3">
      <c r="A437" s="1" t="s">
        <v>480</v>
      </c>
      <c r="B437" s="1" t="s">
        <v>482</v>
      </c>
      <c r="C437" s="14">
        <v>32</v>
      </c>
      <c r="D437" s="14">
        <v>11</v>
      </c>
      <c r="E437" s="14">
        <v>223</v>
      </c>
      <c r="F437" s="15">
        <f t="shared" si="21"/>
        <v>0.19282511210762332</v>
      </c>
      <c r="G437" s="14">
        <v>27</v>
      </c>
      <c r="H437" s="14">
        <v>13</v>
      </c>
      <c r="I437" s="14">
        <v>199</v>
      </c>
      <c r="J437" s="18">
        <f t="shared" si="19"/>
        <v>0.20100502512562815</v>
      </c>
      <c r="K437" s="14">
        <v>29</v>
      </c>
      <c r="L437" s="14">
        <v>6</v>
      </c>
      <c r="M437" s="14">
        <v>203</v>
      </c>
      <c r="N437" s="18">
        <f t="shared" si="20"/>
        <v>0.17241379310344829</v>
      </c>
    </row>
    <row r="438" spans="1:14" outlineLevel="1" x14ac:dyDescent="0.3">
      <c r="A438" s="11" t="s">
        <v>483</v>
      </c>
      <c r="B438" s="12"/>
      <c r="C438" s="13">
        <f>SUBTOTAL(9,C439:C440)</f>
        <v>167</v>
      </c>
      <c r="D438" s="13">
        <f>SUBTOTAL(9,D439:D440)</f>
        <v>46</v>
      </c>
      <c r="E438" s="13">
        <f>SUBTOTAL(9,E439:E440)</f>
        <v>673</v>
      </c>
      <c r="F438" s="10">
        <f t="shared" si="21"/>
        <v>0.31649331352154531</v>
      </c>
      <c r="G438" s="13">
        <f>SUBTOTAL(9,G439:G440)</f>
        <v>149</v>
      </c>
      <c r="H438" s="13">
        <f>SUBTOTAL(9,H439:H440)</f>
        <v>18</v>
      </c>
      <c r="I438" s="13">
        <f>SUBTOTAL(9,I439:I440)</f>
        <v>649</v>
      </c>
      <c r="J438" s="10">
        <f t="shared" si="19"/>
        <v>0.25731895223420648</v>
      </c>
      <c r="K438" s="13">
        <f>SUBTOTAL(9,K439:K440)</f>
        <v>140</v>
      </c>
      <c r="L438" s="13">
        <f>SUBTOTAL(9,L439:L440)</f>
        <v>47</v>
      </c>
      <c r="M438" s="13">
        <f>SUBTOTAL(9,M439:M440)</f>
        <v>658</v>
      </c>
      <c r="N438" s="10">
        <f t="shared" si="20"/>
        <v>0.28419452887537994</v>
      </c>
    </row>
    <row r="439" spans="1:14" outlineLevel="2" x14ac:dyDescent="0.3">
      <c r="A439" s="1" t="s">
        <v>484</v>
      </c>
      <c r="B439" s="1" t="s">
        <v>485</v>
      </c>
      <c r="C439" s="14">
        <v>84</v>
      </c>
      <c r="D439" s="14">
        <v>28</v>
      </c>
      <c r="E439" s="14">
        <v>344</v>
      </c>
      <c r="F439" s="15">
        <f t="shared" si="21"/>
        <v>0.32558139534883723</v>
      </c>
      <c r="G439" s="14">
        <v>71</v>
      </c>
      <c r="H439" s="14">
        <v>12</v>
      </c>
      <c r="I439" s="14">
        <v>300</v>
      </c>
      <c r="J439" s="18">
        <f t="shared" si="19"/>
        <v>0.27666666666666667</v>
      </c>
      <c r="K439" s="14">
        <v>76</v>
      </c>
      <c r="L439" s="14">
        <v>23</v>
      </c>
      <c r="M439" s="14">
        <v>315</v>
      </c>
      <c r="N439" s="18">
        <f t="shared" si="20"/>
        <v>0.31428571428571428</v>
      </c>
    </row>
    <row r="440" spans="1:14" outlineLevel="2" x14ac:dyDescent="0.3">
      <c r="A440" s="1" t="s">
        <v>484</v>
      </c>
      <c r="B440" s="1" t="s">
        <v>486</v>
      </c>
      <c r="C440" s="14">
        <v>83</v>
      </c>
      <c r="D440" s="14">
        <v>18</v>
      </c>
      <c r="E440" s="14">
        <v>329</v>
      </c>
      <c r="F440" s="15">
        <f t="shared" si="21"/>
        <v>0.30699088145896658</v>
      </c>
      <c r="G440" s="14">
        <v>78</v>
      </c>
      <c r="H440" s="14">
        <v>6</v>
      </c>
      <c r="I440" s="14">
        <v>349</v>
      </c>
      <c r="J440" s="18">
        <f t="shared" si="19"/>
        <v>0.24068767908309455</v>
      </c>
      <c r="K440" s="14">
        <v>64</v>
      </c>
      <c r="L440" s="14">
        <v>24</v>
      </c>
      <c r="M440" s="14">
        <v>343</v>
      </c>
      <c r="N440" s="18">
        <f t="shared" si="20"/>
        <v>0.2565597667638484</v>
      </c>
    </row>
    <row r="441" spans="1:14" outlineLevel="1" x14ac:dyDescent="0.3">
      <c r="A441" s="11" t="s">
        <v>487</v>
      </c>
      <c r="B441" s="12"/>
      <c r="C441" s="13">
        <f>SUBTOTAL(9,C442:C444)</f>
        <v>145</v>
      </c>
      <c r="D441" s="13">
        <f>SUBTOTAL(9,D442:D444)</f>
        <v>49</v>
      </c>
      <c r="E441" s="13">
        <f>SUBTOTAL(9,E442:E444)</f>
        <v>316</v>
      </c>
      <c r="F441" s="10">
        <f t="shared" si="21"/>
        <v>0.61392405063291144</v>
      </c>
      <c r="G441" s="13">
        <f>SUBTOTAL(9,G442:G444)</f>
        <v>123</v>
      </c>
      <c r="H441" s="13">
        <f>SUBTOTAL(9,H442:H444)</f>
        <v>38</v>
      </c>
      <c r="I441" s="13">
        <f>SUBTOTAL(9,I442:I444)</f>
        <v>306</v>
      </c>
      <c r="J441" s="10">
        <f t="shared" si="19"/>
        <v>0.52614379084967322</v>
      </c>
      <c r="K441" s="13">
        <f>SUBTOTAL(9,K442:K444)</f>
        <v>131</v>
      </c>
      <c r="L441" s="13">
        <f>SUBTOTAL(9,L442:L444)</f>
        <v>23</v>
      </c>
      <c r="M441" s="13">
        <f>SUBTOTAL(9,M442:M444)</f>
        <v>272</v>
      </c>
      <c r="N441" s="10">
        <f t="shared" si="20"/>
        <v>0.56617647058823528</v>
      </c>
    </row>
    <row r="442" spans="1:14" outlineLevel="2" x14ac:dyDescent="0.3">
      <c r="A442" s="1" t="s">
        <v>488</v>
      </c>
      <c r="B442" s="1" t="s">
        <v>489</v>
      </c>
      <c r="C442" s="14">
        <v>53</v>
      </c>
      <c r="D442" s="14">
        <v>29</v>
      </c>
      <c r="E442" s="14">
        <v>132</v>
      </c>
      <c r="F442" s="15">
        <f t="shared" si="21"/>
        <v>0.62121212121212122</v>
      </c>
      <c r="G442" s="14">
        <v>54</v>
      </c>
      <c r="H442" s="14">
        <v>20</v>
      </c>
      <c r="I442" s="14">
        <v>134</v>
      </c>
      <c r="J442" s="18">
        <f t="shared" si="19"/>
        <v>0.55223880597014929</v>
      </c>
      <c r="K442" s="14">
        <v>64</v>
      </c>
      <c r="L442" s="14">
        <v>16</v>
      </c>
      <c r="M442" s="14">
        <v>122</v>
      </c>
      <c r="N442" s="18">
        <f t="shared" si="20"/>
        <v>0.65573770491803274</v>
      </c>
    </row>
    <row r="443" spans="1:14" outlineLevel="2" x14ac:dyDescent="0.3">
      <c r="A443" s="1" t="s">
        <v>488</v>
      </c>
      <c r="B443" s="1" t="s">
        <v>490</v>
      </c>
      <c r="C443" s="14">
        <v>41</v>
      </c>
      <c r="D443" s="14">
        <v>7</v>
      </c>
      <c r="E443" s="14">
        <v>70</v>
      </c>
      <c r="F443" s="15">
        <f t="shared" si="21"/>
        <v>0.68571428571428572</v>
      </c>
      <c r="G443" s="14">
        <v>31</v>
      </c>
      <c r="H443" s="14">
        <v>7</v>
      </c>
      <c r="I443" s="14">
        <v>70</v>
      </c>
      <c r="J443" s="18">
        <f t="shared" si="19"/>
        <v>0.54285714285714282</v>
      </c>
      <c r="K443" s="14">
        <v>26</v>
      </c>
      <c r="L443" s="14">
        <v>3</v>
      </c>
      <c r="M443" s="14">
        <v>65</v>
      </c>
      <c r="N443" s="18">
        <f t="shared" si="20"/>
        <v>0.44615384615384618</v>
      </c>
    </row>
    <row r="444" spans="1:14" outlineLevel="2" x14ac:dyDescent="0.3">
      <c r="A444" s="1" t="s">
        <v>488</v>
      </c>
      <c r="B444" s="1" t="s">
        <v>491</v>
      </c>
      <c r="C444" s="14">
        <v>51</v>
      </c>
      <c r="D444" s="14">
        <v>13</v>
      </c>
      <c r="E444" s="14">
        <v>114</v>
      </c>
      <c r="F444" s="15">
        <f t="shared" si="21"/>
        <v>0.56140350877192979</v>
      </c>
      <c r="G444" s="14">
        <v>38</v>
      </c>
      <c r="H444" s="14">
        <v>11</v>
      </c>
      <c r="I444" s="14">
        <v>102</v>
      </c>
      <c r="J444" s="18">
        <f t="shared" si="19"/>
        <v>0.48039215686274511</v>
      </c>
      <c r="K444" s="14">
        <v>41</v>
      </c>
      <c r="L444" s="14">
        <v>4</v>
      </c>
      <c r="M444" s="14">
        <v>85</v>
      </c>
      <c r="N444" s="18">
        <f t="shared" si="20"/>
        <v>0.52941176470588236</v>
      </c>
    </row>
    <row r="445" spans="1:14" outlineLevel="1" x14ac:dyDescent="0.3">
      <c r="A445" s="11" t="s">
        <v>492</v>
      </c>
      <c r="B445" s="12"/>
      <c r="C445" s="13">
        <f>SUBTOTAL(9,C446:C446)</f>
        <v>80</v>
      </c>
      <c r="D445" s="13">
        <f>SUBTOTAL(9,D446:D446)</f>
        <v>5</v>
      </c>
      <c r="E445" s="13">
        <f>SUBTOTAL(9,E446:E446)</f>
        <v>109</v>
      </c>
      <c r="F445" s="10">
        <f t="shared" si="21"/>
        <v>0.77981651376146788</v>
      </c>
      <c r="G445" s="13">
        <f>SUBTOTAL(9,G446:G446)</f>
        <v>62</v>
      </c>
      <c r="H445" s="13">
        <f>SUBTOTAL(9,H446:H446)</f>
        <v>10</v>
      </c>
      <c r="I445" s="13">
        <f>SUBTOTAL(9,I446:I446)</f>
        <v>89</v>
      </c>
      <c r="J445" s="10">
        <f t="shared" si="19"/>
        <v>0.8089887640449438</v>
      </c>
      <c r="K445" s="13">
        <f>SUBTOTAL(9,K446:K446)</f>
        <v>75</v>
      </c>
      <c r="L445" s="13">
        <f>SUBTOTAL(9,L446:L446)</f>
        <v>11</v>
      </c>
      <c r="M445" s="13">
        <f>SUBTOTAL(9,M446:M446)</f>
        <v>101</v>
      </c>
      <c r="N445" s="10">
        <f t="shared" si="20"/>
        <v>0.85148514851485146</v>
      </c>
    </row>
    <row r="446" spans="1:14" outlineLevel="2" x14ac:dyDescent="0.3">
      <c r="A446" s="1" t="s">
        <v>493</v>
      </c>
      <c r="B446" s="1" t="s">
        <v>493</v>
      </c>
      <c r="C446" s="14">
        <v>80</v>
      </c>
      <c r="D446" s="14">
        <v>5</v>
      </c>
      <c r="E446" s="14">
        <v>109</v>
      </c>
      <c r="F446" s="15">
        <f t="shared" si="21"/>
        <v>0.77981651376146788</v>
      </c>
      <c r="G446" s="14">
        <v>62</v>
      </c>
      <c r="H446" s="14">
        <v>10</v>
      </c>
      <c r="I446" s="14">
        <v>89</v>
      </c>
      <c r="J446" s="18">
        <f t="shared" si="19"/>
        <v>0.8089887640449438</v>
      </c>
      <c r="K446" s="14">
        <v>75</v>
      </c>
      <c r="L446" s="14">
        <v>11</v>
      </c>
      <c r="M446" s="14">
        <v>101</v>
      </c>
      <c r="N446" s="19">
        <f t="shared" si="20"/>
        <v>0.85148514851485146</v>
      </c>
    </row>
    <row r="447" spans="1:14" outlineLevel="1" x14ac:dyDescent="0.3">
      <c r="A447" s="11" t="s">
        <v>494</v>
      </c>
      <c r="B447" s="12"/>
      <c r="C447" s="13">
        <f>SUBTOTAL(9,C448:C454)</f>
        <v>201</v>
      </c>
      <c r="D447" s="13">
        <f>SUBTOTAL(9,D448:D454)</f>
        <v>35</v>
      </c>
      <c r="E447" s="13">
        <f>SUBTOTAL(9,E448:E454)</f>
        <v>299</v>
      </c>
      <c r="F447" s="10">
        <f t="shared" si="21"/>
        <v>0.78929765886287628</v>
      </c>
      <c r="G447" s="13">
        <f>SUBTOTAL(9,G448:G454)</f>
        <v>193</v>
      </c>
      <c r="H447" s="13">
        <f>SUBTOTAL(9,H448:H454)</f>
        <v>25</v>
      </c>
      <c r="I447" s="13">
        <f>SUBTOTAL(9,I448:I454)</f>
        <v>278</v>
      </c>
      <c r="J447" s="10">
        <f t="shared" si="19"/>
        <v>0.78417266187050361</v>
      </c>
      <c r="K447" s="13">
        <f>SUBTOTAL(9,K448:K454)</f>
        <v>207</v>
      </c>
      <c r="L447" s="13">
        <f>SUBTOTAL(9,L448:L454)</f>
        <v>18</v>
      </c>
      <c r="M447" s="13">
        <f>SUBTOTAL(9,M448:M454)</f>
        <v>255</v>
      </c>
      <c r="N447" s="10">
        <f t="shared" si="20"/>
        <v>0.88235294117647056</v>
      </c>
    </row>
    <row r="448" spans="1:14" outlineLevel="2" x14ac:dyDescent="0.3">
      <c r="A448" s="1" t="s">
        <v>495</v>
      </c>
      <c r="B448" s="1" t="s">
        <v>496</v>
      </c>
      <c r="C448" s="14">
        <v>28</v>
      </c>
      <c r="D448" s="14">
        <v>6</v>
      </c>
      <c r="E448" s="14">
        <v>37</v>
      </c>
      <c r="F448" s="15">
        <f t="shared" si="21"/>
        <v>0.91891891891891897</v>
      </c>
      <c r="G448" s="14">
        <v>22</v>
      </c>
      <c r="H448" s="14">
        <v>6</v>
      </c>
      <c r="I448" s="14">
        <v>36</v>
      </c>
      <c r="J448" s="18">
        <f t="shared" si="19"/>
        <v>0.77777777777777779</v>
      </c>
      <c r="K448" s="14">
        <v>33</v>
      </c>
      <c r="L448" s="14">
        <v>0</v>
      </c>
      <c r="M448" s="14">
        <v>36</v>
      </c>
      <c r="N448" s="18">
        <f t="shared" si="20"/>
        <v>0.91666666666666663</v>
      </c>
    </row>
    <row r="449" spans="1:14" outlineLevel="2" x14ac:dyDescent="0.3">
      <c r="A449" s="1" t="s">
        <v>495</v>
      </c>
      <c r="B449" s="1" t="s">
        <v>497</v>
      </c>
      <c r="C449" s="14">
        <v>18</v>
      </c>
      <c r="D449" s="14">
        <v>3</v>
      </c>
      <c r="E449" s="14">
        <v>24</v>
      </c>
      <c r="F449" s="15">
        <f t="shared" si="21"/>
        <v>0.875</v>
      </c>
      <c r="G449" s="14">
        <v>19</v>
      </c>
      <c r="H449" s="14">
        <v>3</v>
      </c>
      <c r="I449" s="14">
        <v>25</v>
      </c>
      <c r="J449" s="18">
        <f t="shared" si="19"/>
        <v>0.88</v>
      </c>
      <c r="K449" s="14">
        <v>17</v>
      </c>
      <c r="L449" s="14">
        <v>1</v>
      </c>
      <c r="M449" s="14">
        <v>18</v>
      </c>
      <c r="N449" s="18">
        <f t="shared" si="20"/>
        <v>1</v>
      </c>
    </row>
    <row r="450" spans="1:14" outlineLevel="2" x14ac:dyDescent="0.3">
      <c r="A450" s="1" t="s">
        <v>495</v>
      </c>
      <c r="B450" s="1" t="s">
        <v>498</v>
      </c>
      <c r="C450" s="14">
        <v>5</v>
      </c>
      <c r="D450" s="14">
        <v>3</v>
      </c>
      <c r="E450" s="14">
        <v>16</v>
      </c>
      <c r="F450" s="15">
        <f t="shared" si="21"/>
        <v>0.5</v>
      </c>
      <c r="G450" s="14">
        <v>9</v>
      </c>
      <c r="H450" s="14">
        <v>1</v>
      </c>
      <c r="I450" s="14">
        <v>17</v>
      </c>
      <c r="J450" s="18">
        <f t="shared" si="19"/>
        <v>0.58823529411764708</v>
      </c>
      <c r="K450" s="14">
        <v>12</v>
      </c>
      <c r="L450" s="14">
        <v>0</v>
      </c>
      <c r="M450" s="14">
        <v>14</v>
      </c>
      <c r="N450" s="18">
        <f t="shared" si="20"/>
        <v>0.8571428571428571</v>
      </c>
    </row>
    <row r="451" spans="1:14" outlineLevel="2" x14ac:dyDescent="0.3">
      <c r="A451" s="1" t="s">
        <v>495</v>
      </c>
      <c r="B451" s="1" t="s">
        <v>499</v>
      </c>
      <c r="C451" s="14">
        <v>62</v>
      </c>
      <c r="D451" s="14">
        <v>14</v>
      </c>
      <c r="E451" s="14">
        <v>112</v>
      </c>
      <c r="F451" s="15">
        <f t="shared" si="21"/>
        <v>0.6785714285714286</v>
      </c>
      <c r="G451" s="14">
        <v>78</v>
      </c>
      <c r="H451" s="14">
        <v>10</v>
      </c>
      <c r="I451" s="14">
        <v>118</v>
      </c>
      <c r="J451" s="18">
        <f t="shared" ref="J451:J464" si="22">(G451+H451)/I451</f>
        <v>0.74576271186440679</v>
      </c>
      <c r="K451" s="14">
        <v>90</v>
      </c>
      <c r="L451" s="14">
        <v>13</v>
      </c>
      <c r="M451" s="14">
        <v>122</v>
      </c>
      <c r="N451" s="18">
        <f t="shared" ref="N451:N464" si="23">(K451+L451)/M451</f>
        <v>0.84426229508196726</v>
      </c>
    </row>
    <row r="452" spans="1:14" outlineLevel="2" x14ac:dyDescent="0.3">
      <c r="A452" s="1" t="s">
        <v>495</v>
      </c>
      <c r="B452" s="1" t="s">
        <v>500</v>
      </c>
      <c r="C452" s="14">
        <v>59</v>
      </c>
      <c r="D452" s="14">
        <v>2</v>
      </c>
      <c r="E452" s="14">
        <v>69</v>
      </c>
      <c r="F452" s="15">
        <f t="shared" si="21"/>
        <v>0.88405797101449279</v>
      </c>
      <c r="G452" s="14">
        <v>48</v>
      </c>
      <c r="H452" s="14">
        <v>1</v>
      </c>
      <c r="I452" s="14">
        <v>53</v>
      </c>
      <c r="J452" s="18">
        <f t="shared" si="22"/>
        <v>0.92452830188679247</v>
      </c>
      <c r="K452" s="14">
        <v>45</v>
      </c>
      <c r="L452" s="14">
        <v>4</v>
      </c>
      <c r="M452" s="14">
        <v>51</v>
      </c>
      <c r="N452" s="18">
        <f t="shared" si="23"/>
        <v>0.96078431372549022</v>
      </c>
    </row>
    <row r="453" spans="1:14" outlineLevel="2" x14ac:dyDescent="0.3">
      <c r="A453" s="1" t="s">
        <v>495</v>
      </c>
      <c r="B453" s="1" t="s">
        <v>501</v>
      </c>
      <c r="C453" s="14">
        <v>7</v>
      </c>
      <c r="D453" s="14">
        <v>7</v>
      </c>
      <c r="E453" s="14">
        <v>17</v>
      </c>
      <c r="F453" s="15">
        <f t="shared" si="21"/>
        <v>0.82352941176470584</v>
      </c>
      <c r="G453" s="14">
        <v>5</v>
      </c>
      <c r="H453" s="14">
        <v>3</v>
      </c>
      <c r="I453" s="14">
        <v>13</v>
      </c>
      <c r="J453" s="18">
        <f t="shared" si="22"/>
        <v>0.61538461538461542</v>
      </c>
      <c r="K453" s="14"/>
      <c r="L453" s="14"/>
      <c r="M453" s="14"/>
      <c r="N453" s="18"/>
    </row>
    <row r="454" spans="1:14" outlineLevel="2" x14ac:dyDescent="0.3">
      <c r="A454" s="1" t="s">
        <v>495</v>
      </c>
      <c r="B454" s="1" t="s">
        <v>502</v>
      </c>
      <c r="C454" s="14">
        <v>22</v>
      </c>
      <c r="D454" s="14">
        <v>0</v>
      </c>
      <c r="E454" s="14">
        <v>24</v>
      </c>
      <c r="F454" s="15">
        <f t="shared" si="21"/>
        <v>0.91666666666666663</v>
      </c>
      <c r="G454" s="14">
        <v>12</v>
      </c>
      <c r="H454" s="14">
        <v>1</v>
      </c>
      <c r="I454" s="14">
        <v>16</v>
      </c>
      <c r="J454" s="18">
        <f t="shared" si="22"/>
        <v>0.8125</v>
      </c>
      <c r="K454" s="14">
        <v>10</v>
      </c>
      <c r="L454" s="14">
        <v>0</v>
      </c>
      <c r="M454" s="14">
        <v>14</v>
      </c>
      <c r="N454" s="18">
        <f t="shared" si="23"/>
        <v>0.7142857142857143</v>
      </c>
    </row>
    <row r="455" spans="1:14" outlineLevel="1" x14ac:dyDescent="0.3">
      <c r="A455" s="11" t="s">
        <v>503</v>
      </c>
      <c r="B455" s="12"/>
      <c r="C455" s="13">
        <f>SUBTOTAL(9,C456:C460)</f>
        <v>119</v>
      </c>
      <c r="D455" s="13">
        <f>SUBTOTAL(9,D456:D460)</f>
        <v>17</v>
      </c>
      <c r="E455" s="13">
        <f>SUBTOTAL(9,E456:E460)</f>
        <v>168</v>
      </c>
      <c r="F455" s="10">
        <f t="shared" si="21"/>
        <v>0.80952380952380953</v>
      </c>
      <c r="G455" s="13">
        <f>SUBTOTAL(9,G456:G460)</f>
        <v>165</v>
      </c>
      <c r="H455" s="13">
        <f>SUBTOTAL(9,H456:H460)</f>
        <v>15</v>
      </c>
      <c r="I455" s="13">
        <f>SUBTOTAL(9,I456:I460)</f>
        <v>219</v>
      </c>
      <c r="J455" s="10">
        <f t="shared" si="22"/>
        <v>0.82191780821917804</v>
      </c>
      <c r="K455" s="13">
        <f>SUBTOTAL(9,K456:K460)</f>
        <v>149</v>
      </c>
      <c r="L455" s="13">
        <f>SUBTOTAL(9,L456:L460)</f>
        <v>22</v>
      </c>
      <c r="M455" s="13">
        <f>SUBTOTAL(9,M456:M460)</f>
        <v>211</v>
      </c>
      <c r="N455" s="10">
        <f t="shared" si="23"/>
        <v>0.81042654028436023</v>
      </c>
    </row>
    <row r="456" spans="1:14" outlineLevel="2" x14ac:dyDescent="0.3">
      <c r="A456" s="1" t="s">
        <v>504</v>
      </c>
      <c r="B456" s="1" t="s">
        <v>505</v>
      </c>
      <c r="C456" s="14">
        <v>37</v>
      </c>
      <c r="D456" s="14">
        <v>3</v>
      </c>
      <c r="E456" s="14">
        <v>45</v>
      </c>
      <c r="F456" s="15">
        <f t="shared" si="21"/>
        <v>0.88888888888888884</v>
      </c>
      <c r="G456" s="14">
        <v>46</v>
      </c>
      <c r="H456" s="14">
        <v>2</v>
      </c>
      <c r="I456" s="14">
        <v>51</v>
      </c>
      <c r="J456" s="18">
        <f t="shared" si="22"/>
        <v>0.94117647058823528</v>
      </c>
      <c r="K456" s="14">
        <v>34</v>
      </c>
      <c r="L456" s="14">
        <v>0</v>
      </c>
      <c r="M456" s="14">
        <v>38</v>
      </c>
      <c r="N456" s="18">
        <f t="shared" si="23"/>
        <v>0.89473684210526316</v>
      </c>
    </row>
    <row r="457" spans="1:14" outlineLevel="2" x14ac:dyDescent="0.3">
      <c r="A457" s="1" t="s">
        <v>504</v>
      </c>
      <c r="B457" s="1" t="s">
        <v>506</v>
      </c>
      <c r="C457" s="14">
        <v>36</v>
      </c>
      <c r="D457" s="14">
        <v>1</v>
      </c>
      <c r="E457" s="14">
        <v>49</v>
      </c>
      <c r="F457" s="15">
        <f t="shared" si="21"/>
        <v>0.75510204081632648</v>
      </c>
      <c r="G457" s="14">
        <v>42</v>
      </c>
      <c r="H457" s="14">
        <v>0</v>
      </c>
      <c r="I457" s="14">
        <v>56</v>
      </c>
      <c r="J457" s="18">
        <f t="shared" si="22"/>
        <v>0.75</v>
      </c>
      <c r="K457" s="14">
        <v>37</v>
      </c>
      <c r="L457" s="14">
        <v>6</v>
      </c>
      <c r="M457" s="14">
        <v>55</v>
      </c>
      <c r="N457" s="18">
        <f t="shared" si="23"/>
        <v>0.78181818181818186</v>
      </c>
    </row>
    <row r="458" spans="1:14" outlineLevel="2" x14ac:dyDescent="0.3">
      <c r="A458" s="1" t="s">
        <v>504</v>
      </c>
      <c r="B458" s="1" t="s">
        <v>507</v>
      </c>
      <c r="C458" s="14"/>
      <c r="D458" s="14"/>
      <c r="E458" s="14"/>
      <c r="F458" s="15"/>
      <c r="G458" s="14">
        <v>16</v>
      </c>
      <c r="H458" s="14">
        <v>9</v>
      </c>
      <c r="I458" s="14">
        <v>28</v>
      </c>
      <c r="J458" s="18">
        <f t="shared" si="22"/>
        <v>0.8928571428571429</v>
      </c>
      <c r="K458" s="14">
        <v>13</v>
      </c>
      <c r="L458" s="14">
        <v>3</v>
      </c>
      <c r="M458" s="14">
        <v>26</v>
      </c>
      <c r="N458" s="18">
        <f t="shared" si="23"/>
        <v>0.61538461538461542</v>
      </c>
    </row>
    <row r="459" spans="1:14" outlineLevel="2" x14ac:dyDescent="0.3">
      <c r="A459" s="1" t="s">
        <v>504</v>
      </c>
      <c r="B459" s="1" t="s">
        <v>508</v>
      </c>
      <c r="C459" s="14">
        <v>18</v>
      </c>
      <c r="D459" s="14">
        <v>3</v>
      </c>
      <c r="E459" s="14">
        <v>30</v>
      </c>
      <c r="F459" s="15">
        <f t="shared" si="21"/>
        <v>0.7</v>
      </c>
      <c r="G459" s="14">
        <v>28</v>
      </c>
      <c r="H459" s="14">
        <v>0</v>
      </c>
      <c r="I459" s="14">
        <v>34</v>
      </c>
      <c r="J459" s="18">
        <f t="shared" si="22"/>
        <v>0.82352941176470584</v>
      </c>
      <c r="K459" s="14">
        <v>35</v>
      </c>
      <c r="L459" s="14">
        <v>2</v>
      </c>
      <c r="M459" s="14">
        <v>41</v>
      </c>
      <c r="N459" s="18">
        <f t="shared" si="23"/>
        <v>0.90243902439024393</v>
      </c>
    </row>
    <row r="460" spans="1:14" outlineLevel="2" x14ac:dyDescent="0.3">
      <c r="A460" s="1" t="s">
        <v>504</v>
      </c>
      <c r="B460" s="1" t="s">
        <v>509</v>
      </c>
      <c r="C460" s="14">
        <v>28</v>
      </c>
      <c r="D460" s="14">
        <v>10</v>
      </c>
      <c r="E460" s="14">
        <v>44</v>
      </c>
      <c r="F460" s="15">
        <f t="shared" si="21"/>
        <v>0.86363636363636365</v>
      </c>
      <c r="G460" s="14">
        <v>33</v>
      </c>
      <c r="H460" s="14">
        <v>4</v>
      </c>
      <c r="I460" s="14">
        <v>50</v>
      </c>
      <c r="J460" s="18">
        <f t="shared" si="22"/>
        <v>0.74</v>
      </c>
      <c r="K460" s="14">
        <v>30</v>
      </c>
      <c r="L460" s="14">
        <v>11</v>
      </c>
      <c r="M460" s="14">
        <v>51</v>
      </c>
      <c r="N460" s="18">
        <f t="shared" si="23"/>
        <v>0.80392156862745101</v>
      </c>
    </row>
    <row r="461" spans="1:14" outlineLevel="1" x14ac:dyDescent="0.3">
      <c r="A461" s="11" t="s">
        <v>510</v>
      </c>
      <c r="B461" s="12"/>
      <c r="C461" s="13">
        <f>SUBTOTAL(9,C462:C464)</f>
        <v>372</v>
      </c>
      <c r="D461" s="13">
        <f>SUBTOTAL(9,D462:D464)</f>
        <v>26</v>
      </c>
      <c r="E461" s="13">
        <f>SUBTOTAL(9,E462:E464)</f>
        <v>451</v>
      </c>
      <c r="F461" s="10">
        <f t="shared" si="21"/>
        <v>0.8824833702882483</v>
      </c>
      <c r="G461" s="13">
        <f>SUBTOTAL(9,G462:G464)</f>
        <v>397</v>
      </c>
      <c r="H461" s="13">
        <f>SUBTOTAL(9,H462:H464)</f>
        <v>17</v>
      </c>
      <c r="I461" s="13">
        <f>SUBTOTAL(9,I462:I464)</f>
        <v>436</v>
      </c>
      <c r="J461" s="10">
        <f t="shared" si="22"/>
        <v>0.94954128440366969</v>
      </c>
      <c r="K461" s="13">
        <f>SUBTOTAL(9,K462:K464)</f>
        <v>315</v>
      </c>
      <c r="L461" s="13">
        <f>SUBTOTAL(9,L462:L464)</f>
        <v>43</v>
      </c>
      <c r="M461" s="13">
        <f>SUBTOTAL(9,M462:M464)</f>
        <v>415</v>
      </c>
      <c r="N461" s="10">
        <f t="shared" si="23"/>
        <v>0.86265060240963853</v>
      </c>
    </row>
    <row r="462" spans="1:14" outlineLevel="2" x14ac:dyDescent="0.3">
      <c r="A462" s="1" t="s">
        <v>511</v>
      </c>
      <c r="B462" s="1" t="s">
        <v>512</v>
      </c>
      <c r="C462" s="14">
        <v>150</v>
      </c>
      <c r="D462" s="14">
        <v>11</v>
      </c>
      <c r="E462" s="14">
        <v>182</v>
      </c>
      <c r="F462" s="15">
        <f t="shared" si="21"/>
        <v>0.88461538461538458</v>
      </c>
      <c r="G462" s="14">
        <v>166</v>
      </c>
      <c r="H462" s="14">
        <v>2</v>
      </c>
      <c r="I462" s="14">
        <v>186</v>
      </c>
      <c r="J462" s="18">
        <f t="shared" si="22"/>
        <v>0.90322580645161288</v>
      </c>
      <c r="K462" s="14">
        <v>128</v>
      </c>
      <c r="L462" s="14">
        <v>4</v>
      </c>
      <c r="M462" s="14">
        <v>159</v>
      </c>
      <c r="N462" s="18">
        <f t="shared" si="23"/>
        <v>0.83018867924528306</v>
      </c>
    </row>
    <row r="463" spans="1:14" outlineLevel="2" x14ac:dyDescent="0.3">
      <c r="A463" s="1" t="s">
        <v>511</v>
      </c>
      <c r="B463" s="1" t="s">
        <v>513</v>
      </c>
      <c r="C463" s="14">
        <v>88</v>
      </c>
      <c r="D463" s="14">
        <v>6</v>
      </c>
      <c r="E463" s="14">
        <v>107</v>
      </c>
      <c r="F463" s="15">
        <f t="shared" si="21"/>
        <v>0.87850467289719625</v>
      </c>
      <c r="G463" s="14">
        <v>88</v>
      </c>
      <c r="H463" s="14">
        <v>12</v>
      </c>
      <c r="I463" s="14">
        <v>102</v>
      </c>
      <c r="J463" s="18">
        <f t="shared" si="22"/>
        <v>0.98039215686274506</v>
      </c>
      <c r="K463" s="14">
        <v>73</v>
      </c>
      <c r="L463" s="14">
        <v>24</v>
      </c>
      <c r="M463" s="14">
        <v>106</v>
      </c>
      <c r="N463" s="18">
        <f t="shared" si="23"/>
        <v>0.91509433962264153</v>
      </c>
    </row>
    <row r="464" spans="1:14" outlineLevel="2" x14ac:dyDescent="0.3">
      <c r="A464" s="1" t="s">
        <v>511</v>
      </c>
      <c r="B464" s="1" t="s">
        <v>514</v>
      </c>
      <c r="C464" s="14">
        <v>134</v>
      </c>
      <c r="D464" s="14">
        <v>9</v>
      </c>
      <c r="E464" s="14">
        <v>162</v>
      </c>
      <c r="F464" s="15">
        <f t="shared" si="21"/>
        <v>0.88271604938271608</v>
      </c>
      <c r="G464" s="14">
        <v>143</v>
      </c>
      <c r="H464" s="14">
        <v>3</v>
      </c>
      <c r="I464" s="14">
        <v>148</v>
      </c>
      <c r="J464" s="18">
        <f t="shared" si="22"/>
        <v>0.98648648648648651</v>
      </c>
      <c r="K464" s="14">
        <v>114</v>
      </c>
      <c r="L464" s="14">
        <v>15</v>
      </c>
      <c r="M464" s="14">
        <v>150</v>
      </c>
      <c r="N464" s="18">
        <f t="shared" si="23"/>
        <v>0.86</v>
      </c>
    </row>
  </sheetData>
  <mergeCells count="3">
    <mergeCell ref="C1:F1"/>
    <mergeCell ref="G1:J1"/>
    <mergeCell ref="K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2017-2018</vt:lpstr>
      <vt:lpstr>Sheet1</vt:lpstr>
      <vt:lpstr>Sheet2</vt:lpstr>
    </vt:vector>
  </TitlesOfParts>
  <Company>Dept. of Education and Early Development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easeitz</dc:creator>
  <cp:lastModifiedBy>Seitz, Elizabeth A (EED)</cp:lastModifiedBy>
  <dcterms:created xsi:type="dcterms:W3CDTF">2014-01-21T20:14:03Z</dcterms:created>
  <dcterms:modified xsi:type="dcterms:W3CDTF">2018-03-01T20:22:25Z</dcterms:modified>
</cp:coreProperties>
</file>