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Report and procedures\2018-2019 Free, Reduced Price Report\"/>
    </mc:Choice>
  </mc:AlternateContent>
  <bookViews>
    <workbookView xWindow="480" yWindow="120" windowWidth="18192" windowHeight="12336"/>
  </bookViews>
  <sheets>
    <sheet name="Oct. 2018 Data" sheetId="3" r:id="rId1"/>
  </sheets>
  <calcPr calcId="152511"/>
</workbook>
</file>

<file path=xl/calcChain.xml><?xml version="1.0" encoding="utf-8"?>
<calcChain xmlns="http://schemas.openxmlformats.org/spreadsheetml/2006/main">
  <c r="F244" i="3" l="1"/>
  <c r="F243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8" i="3"/>
  <c r="F227" i="3"/>
  <c r="F225" i="3"/>
  <c r="F224" i="3"/>
  <c r="F222" i="3"/>
  <c r="F221" i="3"/>
  <c r="F220" i="3"/>
  <c r="F219" i="3"/>
  <c r="F218" i="3"/>
  <c r="F217" i="3"/>
  <c r="F216" i="3"/>
  <c r="F215" i="3"/>
  <c r="F214" i="3"/>
  <c r="F213" i="3"/>
  <c r="F211" i="3"/>
  <c r="F210" i="3"/>
  <c r="F438" i="3"/>
  <c r="F437" i="3"/>
  <c r="F436" i="3"/>
  <c r="F434" i="3"/>
  <c r="F433" i="3"/>
  <c r="F421" i="3" l="1"/>
  <c r="F420" i="3"/>
  <c r="F417" i="3"/>
  <c r="F405" i="3"/>
  <c r="F404" i="3"/>
  <c r="F403" i="3"/>
  <c r="F386" i="3"/>
  <c r="F385" i="3"/>
  <c r="F384" i="3"/>
  <c r="F383" i="3"/>
  <c r="F382" i="3"/>
  <c r="F381" i="3"/>
  <c r="F380" i="3"/>
  <c r="F379" i="3"/>
  <c r="F369" i="3"/>
  <c r="F368" i="3"/>
  <c r="F367" i="3"/>
  <c r="F366" i="3"/>
  <c r="F364" i="3"/>
  <c r="F362" i="3"/>
  <c r="F361" i="3"/>
  <c r="F359" i="3"/>
  <c r="F358" i="3"/>
  <c r="F357" i="3"/>
  <c r="F356" i="3"/>
  <c r="F355" i="3"/>
  <c r="F354" i="3"/>
  <c r="F353" i="3"/>
  <c r="F351" i="3"/>
  <c r="F350" i="3"/>
  <c r="F349" i="3"/>
  <c r="F348" i="3"/>
  <c r="F347" i="3"/>
  <c r="F343" i="3"/>
  <c r="F342" i="3"/>
  <c r="F341" i="3"/>
  <c r="F340" i="3"/>
  <c r="F339" i="3"/>
  <c r="F338" i="3"/>
  <c r="F337" i="3"/>
  <c r="F336" i="3"/>
  <c r="F335" i="3"/>
  <c r="F268" i="3" l="1"/>
  <c r="F265" i="3"/>
  <c r="F264" i="3"/>
  <c r="F262" i="3"/>
  <c r="F261" i="3"/>
  <c r="F259" i="3"/>
  <c r="F255" i="3"/>
  <c r="F253" i="3"/>
  <c r="F252" i="3"/>
  <c r="F251" i="3"/>
  <c r="F250" i="3"/>
  <c r="F249" i="3"/>
  <c r="F248" i="3"/>
  <c r="F247" i="3"/>
  <c r="F246" i="3"/>
  <c r="F206" i="3" l="1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78" i="3"/>
  <c r="F176" i="3"/>
  <c r="F175" i="3"/>
  <c r="F174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2" i="3"/>
  <c r="F141" i="3"/>
  <c r="F140" i="3"/>
  <c r="F135" i="3"/>
  <c r="F134" i="3"/>
  <c r="F133" i="3"/>
  <c r="F131" i="3"/>
  <c r="F130" i="3"/>
  <c r="F125" i="3"/>
  <c r="C115" i="3"/>
  <c r="C114" i="3"/>
  <c r="C113" i="3"/>
  <c r="C110" i="3"/>
  <c r="C109" i="3"/>
  <c r="C9" i="3"/>
  <c r="C5" i="3"/>
  <c r="C99" i="3"/>
  <c r="C98" i="3"/>
  <c r="C97" i="3"/>
  <c r="C94" i="3"/>
  <c r="C91" i="3"/>
  <c r="F90" i="3"/>
  <c r="C89" i="3"/>
  <c r="F88" i="3"/>
  <c r="F87" i="3"/>
  <c r="F86" i="3"/>
  <c r="C85" i="3"/>
  <c r="F84" i="3"/>
  <c r="C82" i="3"/>
  <c r="C81" i="3"/>
  <c r="F80" i="3"/>
  <c r="F79" i="3"/>
  <c r="C78" i="3"/>
  <c r="F77" i="3"/>
  <c r="C76" i="3"/>
  <c r="F75" i="3"/>
  <c r="F74" i="3"/>
  <c r="F73" i="3"/>
  <c r="F72" i="3"/>
  <c r="C71" i="3"/>
  <c r="F70" i="3"/>
  <c r="F69" i="3"/>
  <c r="F68" i="3"/>
  <c r="F67" i="3"/>
  <c r="C66" i="3"/>
  <c r="C65" i="3"/>
  <c r="F64" i="3"/>
  <c r="C62" i="3"/>
  <c r="F60" i="3"/>
  <c r="F57" i="3"/>
  <c r="F56" i="3"/>
  <c r="C55" i="3"/>
  <c r="F54" i="3"/>
  <c r="C53" i="3"/>
  <c r="F52" i="3"/>
  <c r="F51" i="3"/>
  <c r="F50" i="3"/>
  <c r="F49" i="3"/>
  <c r="F48" i="3"/>
  <c r="F47" i="3"/>
  <c r="F46" i="3"/>
  <c r="C45" i="3"/>
  <c r="F44" i="3"/>
  <c r="F43" i="3"/>
  <c r="F42" i="3"/>
  <c r="F41" i="3"/>
  <c r="C39" i="3"/>
  <c r="F38" i="3"/>
  <c r="F37" i="3"/>
  <c r="F36" i="3"/>
  <c r="F35" i="3"/>
  <c r="C34" i="3"/>
  <c r="C33" i="3"/>
  <c r="F31" i="3"/>
  <c r="F30" i="3"/>
  <c r="F29" i="3"/>
  <c r="C28" i="3"/>
  <c r="C27" i="3"/>
  <c r="C26" i="3"/>
  <c r="F25" i="3"/>
  <c r="F24" i="3"/>
  <c r="F23" i="3"/>
  <c r="C22" i="3"/>
  <c r="F21" i="3"/>
  <c r="F20" i="3"/>
  <c r="C19" i="3"/>
  <c r="C18" i="3"/>
  <c r="F16" i="3"/>
  <c r="F15" i="3"/>
  <c r="F323" i="3" l="1"/>
  <c r="F324" i="3"/>
  <c r="D96" i="3"/>
  <c r="E96" i="3"/>
  <c r="E432" i="3"/>
  <c r="D432" i="3"/>
  <c r="C432" i="3"/>
  <c r="E457" i="3"/>
  <c r="D457" i="3"/>
  <c r="C457" i="3"/>
  <c r="E446" i="3"/>
  <c r="C439" i="3"/>
  <c r="C423" i="3"/>
  <c r="C370" i="3"/>
  <c r="C209" i="3"/>
  <c r="C179" i="3"/>
  <c r="F5" i="3"/>
  <c r="F4" i="3"/>
  <c r="D3" i="3"/>
  <c r="E3" i="3"/>
  <c r="E11" i="3"/>
  <c r="D11" i="3"/>
  <c r="E179" i="3"/>
  <c r="C126" i="3"/>
  <c r="D100" i="3"/>
  <c r="F9" i="3"/>
  <c r="F10" i="3"/>
  <c r="E116" i="3"/>
  <c r="D116" i="3"/>
  <c r="D374" i="3"/>
  <c r="E374" i="3"/>
  <c r="C374" i="3"/>
  <c r="D129" i="3"/>
  <c r="E129" i="3"/>
  <c r="C129" i="3"/>
  <c r="D126" i="3"/>
  <c r="E126" i="3"/>
  <c r="D446" i="3"/>
  <c r="D439" i="3"/>
  <c r="E439" i="3"/>
  <c r="D435" i="3"/>
  <c r="E435" i="3"/>
  <c r="C435" i="3"/>
  <c r="D423" i="3"/>
  <c r="E423" i="3"/>
  <c r="D414" i="3"/>
  <c r="E414" i="3"/>
  <c r="D408" i="3"/>
  <c r="E408" i="3"/>
  <c r="C408" i="3"/>
  <c r="D406" i="3"/>
  <c r="E406" i="3"/>
  <c r="C406" i="3"/>
  <c r="D402" i="3"/>
  <c r="E402" i="3"/>
  <c r="C402" i="3"/>
  <c r="D389" i="3"/>
  <c r="E389" i="3"/>
  <c r="D377" i="3"/>
  <c r="E377" i="3"/>
  <c r="D372" i="3"/>
  <c r="E372" i="3"/>
  <c r="C372" i="3"/>
  <c r="D370" i="3"/>
  <c r="E370" i="3"/>
  <c r="D332" i="3"/>
  <c r="E332" i="3"/>
  <c r="D321" i="3"/>
  <c r="E321" i="3"/>
  <c r="C321" i="3"/>
  <c r="D293" i="3"/>
  <c r="E293" i="3"/>
  <c r="D280" i="3"/>
  <c r="E280" i="3"/>
  <c r="D270" i="3"/>
  <c r="E270" i="3"/>
  <c r="D256" i="3"/>
  <c r="E256" i="3"/>
  <c r="D254" i="3"/>
  <c r="E254" i="3"/>
  <c r="C254" i="3"/>
  <c r="D245" i="3"/>
  <c r="E245" i="3"/>
  <c r="C245" i="3"/>
  <c r="D209" i="3"/>
  <c r="E209" i="3"/>
  <c r="D207" i="3"/>
  <c r="E207" i="3"/>
  <c r="C207" i="3"/>
  <c r="D205" i="3"/>
  <c r="E205" i="3"/>
  <c r="C205" i="3"/>
  <c r="D191" i="3"/>
  <c r="E191" i="3"/>
  <c r="C191" i="3"/>
  <c r="D183" i="3"/>
  <c r="E183" i="3"/>
  <c r="D181" i="3"/>
  <c r="E181" i="3"/>
  <c r="C181" i="3"/>
  <c r="D179" i="3"/>
  <c r="D177" i="3"/>
  <c r="E177" i="3"/>
  <c r="C177" i="3"/>
  <c r="D173" i="3"/>
  <c r="E173" i="3"/>
  <c r="C173" i="3"/>
  <c r="D139" i="3"/>
  <c r="E139" i="3"/>
  <c r="C139" i="3"/>
  <c r="D136" i="3"/>
  <c r="E136" i="3"/>
  <c r="C136" i="3"/>
  <c r="D132" i="3"/>
  <c r="E132" i="3"/>
  <c r="C132" i="3"/>
  <c r="D124" i="3"/>
  <c r="E124" i="3"/>
  <c r="C124" i="3"/>
  <c r="D119" i="3"/>
  <c r="E119" i="3"/>
  <c r="C119" i="3"/>
  <c r="E100" i="3"/>
  <c r="F6" i="3"/>
  <c r="F7" i="3"/>
  <c r="F8" i="3"/>
  <c r="F322" i="3"/>
  <c r="F325" i="3"/>
  <c r="F326" i="3"/>
  <c r="F327" i="3"/>
  <c r="F328" i="3"/>
  <c r="F329" i="3"/>
  <c r="F330" i="3"/>
  <c r="F331" i="3"/>
  <c r="F407" i="3"/>
  <c r="F409" i="3"/>
  <c r="F410" i="3"/>
  <c r="F411" i="3"/>
  <c r="F412" i="3"/>
  <c r="F413" i="3"/>
  <c r="F432" i="3" l="1"/>
  <c r="F129" i="3"/>
  <c r="F402" i="3"/>
  <c r="F179" i="3"/>
  <c r="F370" i="3"/>
  <c r="F205" i="3"/>
  <c r="F245" i="3"/>
  <c r="F119" i="3"/>
  <c r="F139" i="3"/>
  <c r="F374" i="3"/>
  <c r="F254" i="3"/>
  <c r="F423" i="3"/>
  <c r="F136" i="3"/>
  <c r="F191" i="3"/>
  <c r="F207" i="3"/>
  <c r="C116" i="3"/>
  <c r="F116" i="3" s="1"/>
  <c r="C96" i="3"/>
  <c r="F96" i="3" s="1"/>
  <c r="C270" i="3"/>
  <c r="F270" i="3" s="1"/>
  <c r="F132" i="3"/>
  <c r="F173" i="3"/>
  <c r="F321" i="3"/>
  <c r="F406" i="3"/>
  <c r="F408" i="3"/>
  <c r="F435" i="3"/>
  <c r="D461" i="3"/>
  <c r="C3" i="3"/>
  <c r="F3" i="3" s="1"/>
  <c r="C11" i="3"/>
  <c r="F11" i="3" s="1"/>
  <c r="C100" i="3"/>
  <c r="F100" i="3" s="1"/>
  <c r="C183" i="3"/>
  <c r="F183" i="3" s="1"/>
  <c r="C414" i="3"/>
  <c r="F414" i="3" s="1"/>
  <c r="F209" i="3"/>
  <c r="F177" i="3"/>
  <c r="F181" i="3"/>
  <c r="E461" i="3"/>
  <c r="F124" i="3"/>
  <c r="C293" i="3"/>
  <c r="F293" i="3" s="1"/>
  <c r="F372" i="3"/>
  <c r="F126" i="3"/>
  <c r="C332" i="3"/>
  <c r="F332" i="3" s="1"/>
  <c r="C377" i="3"/>
  <c r="F377" i="3" s="1"/>
  <c r="F439" i="3"/>
  <c r="F457" i="3"/>
  <c r="C389" i="3"/>
  <c r="F389" i="3" s="1"/>
  <c r="C256" i="3"/>
  <c r="F256" i="3" s="1"/>
  <c r="C280" i="3"/>
  <c r="F280" i="3" s="1"/>
  <c r="C446" i="3"/>
  <c r="F446" i="3" s="1"/>
  <c r="C461" i="3" l="1"/>
  <c r="F461" i="3" s="1"/>
</calcChain>
</file>

<file path=xl/sharedStrings.xml><?xml version="1.0" encoding="utf-8"?>
<sst xmlns="http://schemas.openxmlformats.org/spreadsheetml/2006/main" count="927" uniqueCount="511">
  <si>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</si>
  <si>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</si>
  <si>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</si>
  <si>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</si>
  <si>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</si>
  <si>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</si>
  <si>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</si>
  <si>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</t>
  </si>
  <si>
    <t>Anchorage School District</t>
  </si>
  <si>
    <t>Alpenglow Elementary</t>
  </si>
  <si>
    <t>Aurora Elementary</t>
  </si>
  <si>
    <t>Bayshore Elementary</t>
  </si>
  <si>
    <t>Bear Valley Elementary</t>
  </si>
  <si>
    <t>Birchwood ABC Elementary</t>
  </si>
  <si>
    <t>Bowman Elementary</t>
  </si>
  <si>
    <t>Campbell Elementary</t>
  </si>
  <si>
    <t>Chugach Optional Elementary</t>
  </si>
  <si>
    <t>Chugiak Elementary</t>
  </si>
  <si>
    <t>Chugiak High School</t>
  </si>
  <si>
    <t>Denali Elementary</t>
  </si>
  <si>
    <t>Dimond High School</t>
  </si>
  <si>
    <t>Eagle River</t>
  </si>
  <si>
    <t>Eagle River High School</t>
  </si>
  <si>
    <t>Fire Lake Elementary</t>
  </si>
  <si>
    <t>Girdwood School</t>
  </si>
  <si>
    <t>Gladys Wood Elementary</t>
  </si>
  <si>
    <t>Goldenview Middle School</t>
  </si>
  <si>
    <t>Gruening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</si>
  <si>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</si>
  <si>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</si>
  <si>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</si>
  <si>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</si>
  <si>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</si>
  <si>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</si>
  <si>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Lake Hood Elementary</t>
  </si>
  <si>
    <t>Mears Middle School</t>
  </si>
  <si>
    <t>Mirror Lake Middle School</t>
  </si>
  <si>
    <t>Mt. Spurr Elementary</t>
  </si>
  <si>
    <t>North Star Elementary</t>
  </si>
  <si>
    <t>Northern Lights ABC K-8 School</t>
  </si>
  <si>
    <t>Ocean View Elementary</t>
  </si>
  <si>
    <t>O'Malley Elementary</t>
  </si>
  <si>
    <t>Orion Elementary School</t>
  </si>
  <si>
    <t>Polaris k-12 School</t>
  </si>
  <si>
    <t>Rabbit Creek Elementary</t>
  </si>
  <si>
    <t>Ravenwood Elementary</t>
  </si>
  <si>
    <t>Rogers Park Elementary</t>
  </si>
  <si>
    <t>Romig Middle School</t>
  </si>
  <si>
    <t>Sand Lake Elementary</t>
  </si>
  <si>
    <t>Scenic Park Elementary</t>
  </si>
  <si>
    <t>Service High School</t>
  </si>
  <si>
    <t>South Anchorage High School</t>
  </si>
  <si>
    <t>Trailside Elementary</t>
  </si>
  <si>
    <t>Turnagain Elementary</t>
  </si>
  <si>
    <t>Ursa Major Elementary</t>
  </si>
  <si>
    <t>Ursa Minor Elementary</t>
  </si>
  <si>
    <t>West High School</t>
  </si>
  <si>
    <t>Annette Island School District</t>
  </si>
  <si>
    <t>Bering Strait School District</t>
  </si>
  <si>
    <t>Bristol Bay Borough School District</t>
  </si>
  <si>
    <t>Chatham School District</t>
  </si>
  <si>
    <t>Angoon Elementary  School</t>
  </si>
  <si>
    <t>Angoon High School</t>
  </si>
  <si>
    <t>Copper River School District</t>
  </si>
  <si>
    <t>Glennallen School</t>
  </si>
  <si>
    <t>Cordova City School District</t>
  </si>
  <si>
    <t>Cordova Jr/Sr High School</t>
  </si>
  <si>
    <t>Mt. Eccles Elementary</t>
  </si>
  <si>
    <t>Craig City School District</t>
  </si>
  <si>
    <t>Craig Elementary &amp; Middle School</t>
  </si>
  <si>
    <t>Craig High School</t>
  </si>
  <si>
    <t>Delta-Greely School District</t>
  </si>
  <si>
    <t>Delta Junction Elementary</t>
  </si>
  <si>
    <t>Dillingham City School District</t>
  </si>
  <si>
    <t>Fairbanks North Star Borough School District</t>
  </si>
  <si>
    <t>Anderson Elementary</t>
  </si>
  <si>
    <t>Anne Wien Elementary</t>
  </si>
  <si>
    <t>Arctic Light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</si>
  <si>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</si>
  <si>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</si>
  <si>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</si>
  <si>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</si>
  <si>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</si>
  <si>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</si>
  <si>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</si>
  <si>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</si>
  <si>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</si>
  <si>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</si>
  <si>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</si>
  <si>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</si>
  <si>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</si>
  <si>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</si>
  <si>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</si>
  <si>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</si>
  <si>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</si>
  <si>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</si>
  <si>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</si>
  <si>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</si>
  <si>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</si>
  <si>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</si>
  <si>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</si>
  <si>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</si>
  <si>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</si>
  <si>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</si>
  <si>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</si>
  <si>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</t>
  </si>
  <si>
    <t>Galena Interior Learning Academy (GILA)</t>
  </si>
  <si>
    <t>Sidney C. Huntington Elementary</t>
  </si>
  <si>
    <t>Sidney C. Huntington Jr/Sr High School</t>
  </si>
  <si>
    <t>Haines Borough School District</t>
  </si>
  <si>
    <t>Haines Borough Schools</t>
  </si>
  <si>
    <t>Hoonah City School District</t>
  </si>
  <si>
    <t>Hydaburg City School District</t>
  </si>
  <si>
    <t>Iditarod Area School District</t>
  </si>
  <si>
    <t>Juneau Borough School District</t>
  </si>
  <si>
    <t>Auke Bay Elementary</t>
  </si>
  <si>
    <t>Dzantik'i Heeni Middle School</t>
  </si>
  <si>
    <t>Floyd Dryden Middle School</t>
  </si>
  <si>
    <t>Gastineau Elementary</t>
  </si>
  <si>
    <t>Glacier Valley Elementary</t>
  </si>
  <si>
    <t>Harborview Elementary</t>
  </si>
  <si>
    <t>Juneau Community Charter School</t>
  </si>
  <si>
    <t>Juneau-Douglas High School</t>
  </si>
  <si>
    <t>Mendenhall River Community School</t>
  </si>
  <si>
    <t>Riverbend Elementary</t>
  </si>
  <si>
    <t>Thunder Mountain High School</t>
  </si>
  <si>
    <t>Yaakoosge Daakahidi Alt. H.S.</t>
  </si>
  <si>
    <t>Kake City School District</t>
  </si>
  <si>
    <t>Kashunamiut School District</t>
  </si>
  <si>
    <t>Kenai Peninsula Borough School District</t>
  </si>
  <si>
    <t>Chapman School</t>
  </si>
  <si>
    <t>Fireweed Acadamy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</si>
  <si>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</si>
  <si>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</si>
  <si>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</si>
  <si>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</si>
  <si>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</si>
  <si>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</si>
  <si>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</si>
  <si>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</si>
  <si>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</si>
  <si>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</si>
  <si>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Nikiski Middle/Senior High School</t>
  </si>
  <si>
    <t>Nikiski North Star Elementary</t>
  </si>
  <si>
    <t>Ninilchik School</t>
  </si>
  <si>
    <t>Paul Banks Elementary</t>
  </si>
  <si>
    <t>Redoubt Elementary</t>
  </si>
  <si>
    <t>Seward Elementary</t>
  </si>
  <si>
    <t>Seward High School</t>
  </si>
  <si>
    <t>Seward Middle School</t>
  </si>
  <si>
    <t>Soldotna Elementary</t>
  </si>
  <si>
    <t>Soldotna High School</t>
  </si>
  <si>
    <t>Sterling Elementary</t>
  </si>
  <si>
    <t>Susan B English School</t>
  </si>
  <si>
    <t>Tustumena Elementary</t>
  </si>
  <si>
    <t>West Homer Elementary</t>
  </si>
  <si>
    <t>Ketchikan Gateway Borough School District</t>
  </si>
  <si>
    <t>Houghtaling Elementary</t>
  </si>
  <si>
    <t>Ketchikan High School</t>
  </si>
  <si>
    <t>Point Higgins School</t>
  </si>
  <si>
    <t>Revilla Jr/Sr High School</t>
  </si>
  <si>
    <t>Schoenbar Middle School</t>
  </si>
  <si>
    <t>Tongass School of Arts and Sciences</t>
  </si>
  <si>
    <t>White Cliff Elementary/Fawn Mountain</t>
  </si>
  <si>
    <t>Klawock City School District</t>
  </si>
  <si>
    <t>Klawock City School</t>
  </si>
  <si>
    <t>Kodiak Island Borough School District</t>
  </si>
  <si>
    <t>East Elementary</t>
  </si>
  <si>
    <t>Kodiak High School</t>
  </si>
  <si>
    <t>Kodiak Middle School</t>
  </si>
  <si>
    <t>Main Elementary</t>
  </si>
  <si>
    <t>Peterson Elementary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</si>
  <si>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</si>
  <si>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</si>
  <si>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</si>
  <si>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</si>
  <si>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</si>
  <si>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</si>
  <si>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</si>
  <si>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</si>
  <si>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</si>
  <si>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</si>
  <si>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</si>
  <si>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</si>
  <si>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</si>
  <si>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John Shaw Elementary</t>
  </si>
  <si>
    <t>Knik Elementary School</t>
  </si>
  <si>
    <t>Larson Elementary</t>
  </si>
  <si>
    <t>Mat-Su Career &amp; Tech Ed High School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</si>
  <si>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</si>
  <si>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</si>
  <si>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</si>
  <si>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</si>
  <si>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</si>
  <si>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</si>
  <si>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Swanson Elementary</t>
  </si>
  <si>
    <t>Talkeetna Elementary</t>
  </si>
  <si>
    <t>TeeLand Middle School</t>
  </si>
  <si>
    <t>Valley Pathways</t>
  </si>
  <si>
    <t>Wasilla High School</t>
  </si>
  <si>
    <t>Wasilla Middle School</t>
  </si>
  <si>
    <t>Mount Edgecumbe</t>
  </si>
  <si>
    <t>Nenana City School District</t>
  </si>
  <si>
    <t>Nome Public Schools</t>
  </si>
  <si>
    <t>North Slope Borough School District</t>
  </si>
  <si>
    <t>Northwest Arctic Borough School District</t>
  </si>
  <si>
    <t>Petersburg Borough School District</t>
  </si>
  <si>
    <t>Mitkof Middle School</t>
  </si>
  <si>
    <t>Petersburg High School</t>
  </si>
  <si>
    <t>Rae C. Stedman Elementary</t>
  </si>
  <si>
    <t>Saint Mary's School District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</si>
  <si>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</si>
  <si>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</si>
  <si>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</si>
  <si>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</si>
  <si>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</si>
  <si>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</si>
  <si>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</si>
  <si>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Port Alexander School</t>
  </si>
  <si>
    <t>Thorne Bay School</t>
  </si>
  <si>
    <t>Southwest Region School District</t>
  </si>
  <si>
    <t>Clarks Point School</t>
  </si>
  <si>
    <t>Unalaska City School District</t>
  </si>
  <si>
    <t>Eagle's View Elementary School</t>
  </si>
  <si>
    <t>Unalaska Jr/Sr High School</t>
  </si>
  <si>
    <t>Valdez City School District</t>
  </si>
  <si>
    <t>Hermon Hutchens Elementary</t>
  </si>
  <si>
    <t>Valdez High School</t>
  </si>
  <si>
    <t>Yukon Flats School District</t>
  </si>
  <si>
    <t>Yukon-Koyukuk School District</t>
  </si>
  <si>
    <t>Yupiit School District</t>
  </si>
  <si>
    <t>River City Academy</t>
  </si>
  <si>
    <t>Skyview Middle School</t>
  </si>
  <si>
    <t>Soldotna Montessori School</t>
  </si>
  <si>
    <t>George H. Gilson Jr. High School</t>
  </si>
  <si>
    <t>Hyder</t>
  </si>
  <si>
    <t xml:space="preserve"> </t>
  </si>
  <si>
    <t>Soldotna Prep 9</t>
  </si>
  <si>
    <t>Montessori Public Alernative School</t>
  </si>
  <si>
    <t>Ketchikan Charter School</t>
  </si>
  <si>
    <t>Redington Jr./Sr. High School</t>
  </si>
  <si>
    <t xml:space="preserve">Dot Lake School-CEP                                </t>
  </si>
  <si>
    <t xml:space="preserve">Eagle Community School-CEP               </t>
  </si>
  <si>
    <t xml:space="preserve">Mentasta Lake School-CEP                        </t>
  </si>
  <si>
    <t xml:space="preserve">Tanacross School-CEP                              </t>
  </si>
  <si>
    <t xml:space="preserve">Tetlin School-CEP                                       </t>
  </si>
  <si>
    <t xml:space="preserve">Tok School-CEP                                         </t>
  </si>
  <si>
    <t xml:space="preserve">Walter Northway School-CEP                    </t>
  </si>
  <si>
    <t xml:space="preserve">Airport Heights Elementary-CEP                      </t>
  </si>
  <si>
    <t xml:space="preserve">Alaska Native Cultural Charter School-CEP     </t>
  </si>
  <si>
    <t xml:space="preserve">Bartlett High School-CEP                                 </t>
  </si>
  <si>
    <t xml:space="preserve">Baxter Elementary-CEP                                   </t>
  </si>
  <si>
    <t xml:space="preserve">Chester Valley Elementary-CEP                       </t>
  </si>
  <si>
    <t xml:space="preserve">Chinook Elementary-CEP                                </t>
  </si>
  <si>
    <t xml:space="preserve">Clark Middle School-CEP   </t>
  </si>
  <si>
    <t xml:space="preserve">Creekside Park Elementary-CEP  </t>
  </si>
  <si>
    <t xml:space="preserve">East High School-CEP  </t>
  </si>
  <si>
    <t xml:space="preserve">Fairview Elementary-CEP  </t>
  </si>
  <si>
    <t xml:space="preserve">Klatt Elementary-CEP  </t>
  </si>
  <si>
    <t xml:space="preserve">Lake Otis Elementary-CEP  </t>
  </si>
  <si>
    <t xml:space="preserve">Mountain View Elementary-CEP  </t>
  </si>
  <si>
    <t xml:space="preserve">Nicholas J. Begich Middle School-CEP  </t>
  </si>
  <si>
    <t xml:space="preserve">North Star Elementary-CEP  </t>
  </si>
  <si>
    <t xml:space="preserve">Muldoon Elementary-CEP  </t>
  </si>
  <si>
    <t xml:space="preserve">Northwood ABC-CEP  </t>
  </si>
  <si>
    <t xml:space="preserve">Nunaka Valley Elementary-CEP  </t>
  </si>
  <si>
    <t xml:space="preserve">Ptarmigan Elementary-CEP  </t>
  </si>
  <si>
    <t xml:space="preserve">Russian Jack Elementary-CEP  </t>
  </si>
  <si>
    <t xml:space="preserve">Susitna Elementary-CEP  </t>
  </si>
  <si>
    <t xml:space="preserve">Taku Elementary-CEP  </t>
  </si>
  <si>
    <t xml:space="preserve">Wendler Middle School-CEP  </t>
  </si>
  <si>
    <t xml:space="preserve">Whaley School-CEP  </t>
  </si>
  <si>
    <t xml:space="preserve">William Tyson Elementary-CEP  </t>
  </si>
  <si>
    <t xml:space="preserve">Williwaw Elementary-CEP  </t>
  </si>
  <si>
    <t xml:space="preserve">Willow Crest Elementary-CEP  </t>
  </si>
  <si>
    <t xml:space="preserve">Wonder Park Elementary-CEP  </t>
  </si>
  <si>
    <t xml:space="preserve">Charles R. Leask Sr. Middle School-CEP  </t>
  </si>
  <si>
    <t xml:space="preserve">Metlakatla High School-CEP  </t>
  </si>
  <si>
    <t xml:space="preserve">Richard Johnson Elementary-CEP  </t>
  </si>
  <si>
    <t xml:space="preserve">Dillingham Elementary-CEP  </t>
  </si>
  <si>
    <t xml:space="preserve">Dillingham Middle/High School-CEP  </t>
  </si>
  <si>
    <t xml:space="preserve">Hydaburg School-CEP  </t>
  </si>
  <si>
    <t xml:space="preserve">Kake Elementary &amp; High School-CEP  </t>
  </si>
  <si>
    <t xml:space="preserve">Chevak School-CEP  </t>
  </si>
  <si>
    <t xml:space="preserve">Aniak Jr/Sr High School-CEP  </t>
  </si>
  <si>
    <t xml:space="preserve">Auntie Mary Nicoli Elementary-CEP  </t>
  </si>
  <si>
    <t xml:space="preserve">Crow Village Sam School-CEP  </t>
  </si>
  <si>
    <t xml:space="preserve">George Morgan Sr. H.S.-CEP  </t>
  </si>
  <si>
    <t xml:space="preserve">Gusty Michael School-CEP  </t>
  </si>
  <si>
    <t xml:space="preserve">Jack Egnaty Sr. School-CEP  </t>
  </si>
  <si>
    <t xml:space="preserve">Johnnie John Sr. School-CEP  </t>
  </si>
  <si>
    <t xml:space="preserve">Joseph S. &amp; Olinga Gregory Elementary-CEP  </t>
  </si>
  <si>
    <t xml:space="preserve">Zackar Levi Elementary-CEP  </t>
  </si>
  <si>
    <t xml:space="preserve">Akiuk Memorial School-CEP  </t>
  </si>
  <si>
    <t xml:space="preserve">Akula Elitnaurvik School-CEP  </t>
  </si>
  <si>
    <t xml:space="preserve">Anna Tobeluk Memorial School-CEP  </t>
  </si>
  <si>
    <t xml:space="preserve">Ayaprun Elitnaurvik-CEP  </t>
  </si>
  <si>
    <t xml:space="preserve">Ayaprun School-CEP  </t>
  </si>
  <si>
    <t xml:space="preserve">Bethel Regional High School-CEP  </t>
  </si>
  <si>
    <t xml:space="preserve">Chaputnguak School-CEP  </t>
  </si>
  <si>
    <t xml:space="preserve">Chief Paul Memorial School-CEP  </t>
  </si>
  <si>
    <t xml:space="preserve">Dick R. Kiunya Memorial Ayagina'ar Elitnaurvik-CEP  </t>
  </si>
  <si>
    <t xml:space="preserve">Eek School-CEP  </t>
  </si>
  <si>
    <t xml:space="preserve">Gladys Jung Elementary-CEP  </t>
  </si>
  <si>
    <t xml:space="preserve">Joann A. Alexie Memorial School-CEP  </t>
  </si>
  <si>
    <t xml:space="preserve">Ket'acik/Aapalluk Memorial School-CEP  </t>
  </si>
  <si>
    <t xml:space="preserve">Kuinerrarmiut Elitnaurviat-CEP  </t>
  </si>
  <si>
    <t xml:space="preserve">Kwigillingok School-CEP  </t>
  </si>
  <si>
    <t xml:space="preserve">Lewis Angapak Memorial School-CEP  </t>
  </si>
  <si>
    <t xml:space="preserve">Mikelnguut Elitnaurviat-CEP  </t>
  </si>
  <si>
    <t xml:space="preserve">Negtemiut Elitnaurviat School-CEP  </t>
  </si>
  <si>
    <t xml:space="preserve">Nelson Island Area School-CEP  </t>
  </si>
  <si>
    <t xml:space="preserve">Nuniwarmiut School-CEP  </t>
  </si>
  <si>
    <t xml:space="preserve">Paul T. Albert Memorial School-CEP  </t>
  </si>
  <si>
    <t xml:space="preserve">Platinum School-CEP  </t>
  </si>
  <si>
    <t xml:space="preserve">Qugcuun Memorial School-CEP  </t>
  </si>
  <si>
    <t xml:space="preserve">Rocky Mountain School-CEP  </t>
  </si>
  <si>
    <t xml:space="preserve">William Miller Memorial School-CEP  </t>
  </si>
  <si>
    <t xml:space="preserve">Z. John Williams Memorial School-CEP  </t>
  </si>
  <si>
    <t xml:space="preserve">Big Lake Elementary-CEP  </t>
  </si>
  <si>
    <t xml:space="preserve">Burchell High School-CEP  </t>
  </si>
  <si>
    <t xml:space="preserve">Trapper Creek Elementary-CEP  </t>
  </si>
  <si>
    <t xml:space="preserve">Mt. Edgecumbe High School-CEP  </t>
  </si>
  <si>
    <t xml:space="preserve">Nome Elementary-CEP  </t>
  </si>
  <si>
    <t xml:space="preserve">Nome-Beltz Jr/Sr High-CEP  </t>
  </si>
  <si>
    <t xml:space="preserve">Alak School-CEP  </t>
  </si>
  <si>
    <t xml:space="preserve">Nunamiut School-CEP  </t>
  </si>
  <si>
    <t xml:space="preserve">Tikigaq School-CEP  </t>
  </si>
  <si>
    <t xml:space="preserve">Ambler School-CEP  </t>
  </si>
  <si>
    <t xml:space="preserve">Aqqaluk High/Noorvik Elementary-CEP  </t>
  </si>
  <si>
    <t xml:space="preserve">Buckland School-CEP  </t>
  </si>
  <si>
    <t xml:space="preserve">Davis-Ramoth School-CEP  </t>
  </si>
  <si>
    <t xml:space="preserve">Deering School-CEP  </t>
  </si>
  <si>
    <t xml:space="preserve">June Nelson Elementary-CEP  </t>
  </si>
  <si>
    <t xml:space="preserve">Kiana School-CEP  </t>
  </si>
  <si>
    <t xml:space="preserve">Kobuk School-CEP  </t>
  </si>
  <si>
    <t xml:space="preserve">McQueen School-CEP  </t>
  </si>
  <si>
    <t xml:space="preserve">Napaaqtugmiut School-CEP  </t>
  </si>
  <si>
    <t xml:space="preserve">Shungnak School-CEP  </t>
  </si>
  <si>
    <t xml:space="preserve">Elicarviscuar Elementary School-CEP  </t>
  </si>
  <si>
    <t xml:space="preserve">Aleknagik School-CEP  </t>
  </si>
  <si>
    <t xml:space="preserve">Chief Ivan Blunka School-CEP  </t>
  </si>
  <si>
    <t xml:space="preserve">Koliganek School-CEP  </t>
  </si>
  <si>
    <t xml:space="preserve">Manokotak School-CEP  </t>
  </si>
  <si>
    <t xml:space="preserve">Togiak School-CEP  </t>
  </si>
  <si>
    <t xml:space="preserve">Twin Hills School-CEP  </t>
  </si>
  <si>
    <t xml:space="preserve">William "Sonny" Nelson School-CEP  </t>
  </si>
  <si>
    <t xml:space="preserve">Arctic Village School-CEP  </t>
  </si>
  <si>
    <t xml:space="preserve">Circle School-CEP  </t>
  </si>
  <si>
    <t xml:space="preserve">Cruikshank School-CEP  </t>
  </si>
  <si>
    <t xml:space="preserve">Fort Yukon School-CEP  </t>
  </si>
  <si>
    <t xml:space="preserve">John Fredson School-CEP  </t>
  </si>
  <si>
    <t xml:space="preserve">Tsuk Taih School-CEP  </t>
  </si>
  <si>
    <t xml:space="preserve">Allakaket School-CEP  </t>
  </si>
  <si>
    <t xml:space="preserve">Andrew K. Demoski School-CEP  </t>
  </si>
  <si>
    <t xml:space="preserve">Kaltag School-CEP  </t>
  </si>
  <si>
    <t xml:space="preserve">Merreline A Kangas School-CEP  </t>
  </si>
  <si>
    <t xml:space="preserve">Minto School-CEP  </t>
  </si>
  <si>
    <t xml:space="preserve">Akiachak School-CEP  </t>
  </si>
  <si>
    <t xml:space="preserve">Akiak School-CEP  </t>
  </si>
  <si>
    <t xml:space="preserve">Tuluksak School-CEP  </t>
  </si>
  <si>
    <t>Barrow High School-Prov.</t>
  </si>
  <si>
    <t>Eben Hopson Middle School-Prov.</t>
  </si>
  <si>
    <t>Fred Ipalook Elementary-Prov.</t>
  </si>
  <si>
    <t>Harold Kaveolook School-Prov.</t>
  </si>
  <si>
    <t>Kali School-Prov.</t>
  </si>
  <si>
    <t>Kiita Learning Center (Barrow)-Prov.</t>
  </si>
  <si>
    <t>Meade River School-Prov.</t>
  </si>
  <si>
    <t>Nuiqsut Trapper School-Prov.</t>
  </si>
  <si>
    <t xml:space="preserve">Kotzebue Middle/High School-CEP  </t>
  </si>
  <si>
    <t>Bristol BayMiddle/High School - CEP</t>
  </si>
  <si>
    <t>Naknek Elementary School - CEP</t>
  </si>
  <si>
    <t>Hoonah Schools - CEP</t>
  </si>
  <si>
    <t>Blackwell School - CEP</t>
  </si>
  <si>
    <t>David Louis Memorial School - CEP</t>
  </si>
  <si>
    <t>Innoko River School - CEP</t>
  </si>
  <si>
    <t>Tokatna Community School - CEP</t>
  </si>
  <si>
    <t>Top of the Kuskokwim School - CEP</t>
  </si>
  <si>
    <t>Dena'ina Elementary School</t>
  </si>
  <si>
    <t>Abbott Loop Elementary - CEP</t>
  </si>
  <si>
    <t xml:space="preserve">Benson Secondary/S.E.A.R.C.H. - CEP              </t>
  </si>
  <si>
    <t>Central Middle School of Science - CEP</t>
  </si>
  <si>
    <t>College Gate Elementary - CEP</t>
  </si>
  <si>
    <t>Spring Hill Elementary - CEP</t>
  </si>
  <si>
    <t>Gladys Dart School</t>
  </si>
  <si>
    <t>Jimmy Huntington School</t>
  </si>
  <si>
    <t>Aniguiin School-CEP</t>
  </si>
  <si>
    <t>Anthony A. Andrews School-CEP</t>
  </si>
  <si>
    <t>Brevig Mission School-CEP</t>
  </si>
  <si>
    <t>Diomede School-CEP</t>
  </si>
  <si>
    <t>Gambell School-CEP</t>
  </si>
  <si>
    <t>Hogarth Kingeekuk Sr. Memorial School-CEP</t>
  </si>
  <si>
    <t>James C. Isabell School-CEP</t>
  </si>
  <si>
    <t>Koyuk-Malimiut School-CEP</t>
  </si>
  <si>
    <t>Martin L. Olson School-CEP</t>
  </si>
  <si>
    <t>Shaktoolik School-CEP</t>
  </si>
  <si>
    <t>Shishmaref School-CEP</t>
  </si>
  <si>
    <t>Tukurngailnguq School-CEP</t>
  </si>
  <si>
    <t>Unalakleet School-CEP</t>
  </si>
  <si>
    <t>Wales School-CEP</t>
  </si>
  <si>
    <t>White Mountain School-CEP</t>
  </si>
  <si>
    <t>Klukwan School - not on NSLP</t>
  </si>
  <si>
    <t>Tenakee Springs School - CLOSED</t>
  </si>
  <si>
    <t>Hollis School - CEP</t>
  </si>
  <si>
    <t>Howard Valentine Coffman Cove School - CEP</t>
  </si>
  <si>
    <t xml:space="preserve">Kasaan - CEP  </t>
  </si>
  <si>
    <t xml:space="preserve">Naukati School - CEP  </t>
  </si>
  <si>
    <t>Whale Pass School - CEP</t>
  </si>
  <si>
    <t>Tudor Elementary - CEP</t>
  </si>
  <si>
    <t>Government Hill Elementary - CEP</t>
  </si>
  <si>
    <t>Avail School-CEP</t>
  </si>
  <si>
    <t>Badger Road Elementary-CLOSED</t>
  </si>
  <si>
    <t>Holy Cross School - CEP</t>
  </si>
  <si>
    <t>McGrath School- CEP</t>
  </si>
  <si>
    <t>Nikolaevsk School-CEP</t>
  </si>
  <si>
    <t>Ella B. Vernetti School-CEP</t>
  </si>
  <si>
    <t>Rampart School-CEP</t>
  </si>
  <si>
    <t>Johnny Oldman School-CEP</t>
  </si>
  <si>
    <t>Mt. Iliamna Elementary-CLOSED</t>
  </si>
  <si>
    <t>Tebughna School-CEP</t>
  </si>
  <si>
    <t>Nanwalek School-CEP</t>
  </si>
  <si>
    <t>Akhiok School-CEP</t>
  </si>
  <si>
    <t>Chiniak School-CEP</t>
  </si>
  <si>
    <t>Old Harbor School-CEP</t>
  </si>
  <si>
    <t>Ouzinkie School-CEP</t>
  </si>
  <si>
    <t>Port Lions School-CEP</t>
  </si>
  <si>
    <t>Chignik Bay-CEP</t>
  </si>
  <si>
    <t>Chignik Lagoon School-CEP</t>
  </si>
  <si>
    <t>Chignik Lake School-CEP</t>
  </si>
  <si>
    <t>Igiugig School-CEP</t>
  </si>
  <si>
    <t>Kokhanok School-CEP</t>
  </si>
  <si>
    <t>Levelock School-CEP</t>
  </si>
  <si>
    <t>Meshik School-CEP</t>
  </si>
  <si>
    <t>Newhalen School-CEP</t>
  </si>
  <si>
    <t>Nondalton School-CEP</t>
  </si>
  <si>
    <t>Perryville School-CEP</t>
  </si>
  <si>
    <t>Pilot Point School-CEP</t>
  </si>
  <si>
    <t>Tanalian School-CEP</t>
  </si>
  <si>
    <t>Houston Middle School-CEP</t>
  </si>
  <si>
    <t>Iditarod Elementary-CEP</t>
  </si>
  <si>
    <t>Meadow Lakes Elementary-CEP</t>
  </si>
  <si>
    <t>Tanaina Elementary-CEP</t>
  </si>
  <si>
    <t>Midnight Sun Elementary</t>
  </si>
  <si>
    <t>District and School Totals</t>
  </si>
  <si>
    <t xml:space="preserve">Yupiit School District </t>
  </si>
  <si>
    <t xml:space="preserve">Yukon-Koyukuk School District </t>
  </si>
  <si>
    <t xml:space="preserve">Saint Mary's School District  </t>
  </si>
  <si>
    <t xml:space="preserve">Sitka School District  </t>
  </si>
  <si>
    <t xml:space="preserve">Southeast Island School District  </t>
  </si>
  <si>
    <t xml:space="preserve">Southwest Region School District  </t>
  </si>
  <si>
    <t xml:space="preserve">Unalaska City School District  </t>
  </si>
  <si>
    <t xml:space="preserve">Valdez City School District  </t>
  </si>
  <si>
    <t xml:space="preserve">Yukon Flats School District  </t>
  </si>
  <si>
    <t xml:space="preserve">Anchorage School District  </t>
  </si>
  <si>
    <t xml:space="preserve">Annette Island School District  </t>
  </si>
  <si>
    <t xml:space="preserve">Bering Strait School District  </t>
  </si>
  <si>
    <t xml:space="preserve">Bristol Bay Borough School District  </t>
  </si>
  <si>
    <t xml:space="preserve">Chatham School District  </t>
  </si>
  <si>
    <t xml:space="preserve">Copper River School District  </t>
  </si>
  <si>
    <t xml:space="preserve">Cordova City School District  </t>
  </si>
  <si>
    <t xml:space="preserve">Craig City School District  </t>
  </si>
  <si>
    <t xml:space="preserve">Delta-Greely School District  </t>
  </si>
  <si>
    <t xml:space="preserve">Dillingham City School District  </t>
  </si>
  <si>
    <t xml:space="preserve">Fairbanks North Star Borough School District  </t>
  </si>
  <si>
    <t xml:space="preserve">Galena City School District  </t>
  </si>
  <si>
    <t xml:space="preserve">Haines Borough School District  </t>
  </si>
  <si>
    <t xml:space="preserve">Hoonah City School District  </t>
  </si>
  <si>
    <t xml:space="preserve">Hydaburg City School District  </t>
  </si>
  <si>
    <t xml:space="preserve">Iditarod Area School District  </t>
  </si>
  <si>
    <t xml:space="preserve">Kashunamiut School District  </t>
  </si>
  <si>
    <t xml:space="preserve">Kenai Peninsula Borough School District  </t>
  </si>
  <si>
    <t xml:space="preserve">Ketchikan Gateway Borough School District  </t>
  </si>
  <si>
    <t xml:space="preserve">Klawock City School District  </t>
  </si>
  <si>
    <t xml:space="preserve">Kodiak Island Borough School District  </t>
  </si>
  <si>
    <t xml:space="preserve">Kuspuk School District  </t>
  </si>
  <si>
    <t xml:space="preserve">Lake and Peninsula Borough School District  </t>
  </si>
  <si>
    <t xml:space="preserve">Juneau Borough School District  </t>
  </si>
  <si>
    <t xml:space="preserve">Kake City School District  </t>
  </si>
  <si>
    <t xml:space="preserve">Lower Kuskokwim School District  </t>
  </si>
  <si>
    <t xml:space="preserve">Lower Yukon School District  </t>
  </si>
  <si>
    <t xml:space="preserve">Matanuska-Susitna Borough School District  </t>
  </si>
  <si>
    <t xml:space="preserve">Mount Edgecumbe  </t>
  </si>
  <si>
    <t xml:space="preserve">Nenana City School District  </t>
  </si>
  <si>
    <t xml:space="preserve">Nome Public Schools  </t>
  </si>
  <si>
    <t xml:space="preserve">North Slope Borough School District  </t>
  </si>
  <si>
    <t xml:space="preserve">Northwest Arctic Borough School District  </t>
  </si>
  <si>
    <t xml:space="preserve">Petersburg Borough School District  </t>
  </si>
  <si>
    <t>end of table</t>
  </si>
  <si>
    <r>
      <t xml:space="preserve">Alaska Department of Education &amp; Early Development
Child Nutriton Program
National School Lunch Programs
Free and Reduced Price Meals Report
For Program Year: 2019
</t>
    </r>
    <r>
      <rPr>
        <i/>
        <sz val="14"/>
        <color theme="1"/>
        <rFont val="Calibri"/>
        <family val="2"/>
        <scheme val="minor"/>
      </rPr>
      <t>*Calculations based on CEP multipler (ISP X 1.6) to those sites approved</t>
    </r>
  </si>
  <si>
    <t>Alakanuk School-CEP</t>
  </si>
  <si>
    <t>Emmonak School-CEP</t>
  </si>
  <si>
    <t>Hooper Bay School-CEP</t>
  </si>
  <si>
    <t>Kotlik School-CEP</t>
  </si>
  <si>
    <t>Marshall School-CEP</t>
  </si>
  <si>
    <t>Mountain Village/Ignatius School-CEP</t>
  </si>
  <si>
    <t>Pilot Station School-CEP</t>
  </si>
  <si>
    <t>Russian Mission School-CEP</t>
  </si>
  <si>
    <t>Scammon Bay School-CEP</t>
  </si>
  <si>
    <t>Nunum Iqua/Sheldon Point School-CEP</t>
  </si>
  <si>
    <t>Delta Junction Junior High School</t>
  </si>
  <si>
    <t>Delta Junction Senior High School</t>
  </si>
  <si>
    <t>Karluk School-CEP- CLOSED 10/31/2018</t>
  </si>
  <si>
    <t>Larsen Bay School-CEP-CLOSED SY 2019</t>
  </si>
  <si>
    <t xml:space="preserve">Kuskokwim Learning Academy-CEP- Dropped </t>
  </si>
  <si>
    <t>Mat-Su Day School</t>
  </si>
  <si>
    <t>Sutton Elementary-CEP</t>
  </si>
  <si>
    <t>Willow Elementary</t>
  </si>
  <si>
    <t>Houston High School-CEP</t>
  </si>
  <si>
    <t>Nenana City School-CEP</t>
  </si>
  <si>
    <t>Home Flex School-CEP</t>
  </si>
  <si>
    <t>Port Graham School-CEP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</si>
</sst>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2">
    <xf numFmtId="0" fontId="0" fillId="0" borderId="0" xfId="0"/>
    <xf numFmtId="0" fontId="3" fillId="0" borderId="0" xfId="0" applyFont="1"/>
    <xf numFmtId="9" fontId="3" fillId="0" borderId="0" xfId="2" applyFont="1"/>
    <xf numFmtId="0" fontId="4" fillId="0" borderId="3" xfId="3" applyFont="1" applyBorder="1"/>
    <xf numFmtId="0" fontId="4" fillId="0" borderId="3" xfId="3" applyFont="1" applyBorder="1" applyAlignment="1">
      <alignment wrapText="1" readingOrder="1"/>
    </xf>
    <xf numFmtId="0" fontId="4" fillId="0" borderId="3" xfId="3" applyFont="1" applyBorder="1" applyAlignment="1">
      <alignment horizontal="left" wrapText="1" readingOrder="1"/>
    </xf>
    <xf numFmtId="0" fontId="5" fillId="3" borderId="2" xfId="0" applyFont="1" applyFill="1" applyBorder="1"/>
    <xf numFmtId="3" fontId="3" fillId="3" borderId="2" xfId="1" applyNumberFormat="1" applyFont="1" applyFill="1" applyBorder="1"/>
    <xf numFmtId="0" fontId="3" fillId="0" borderId="2" xfId="0" applyFont="1" applyBorder="1"/>
    <xf numFmtId="9" fontId="3" fillId="0" borderId="0" xfId="2" applyNumberFormat="1" applyFont="1"/>
    <xf numFmtId="0" fontId="3" fillId="0" borderId="0" xfId="2" applyNumberFormat="1" applyFont="1"/>
    <xf numFmtId="10" fontId="3" fillId="0" borderId="0" xfId="2" applyNumberFormat="1" applyFont="1"/>
    <xf numFmtId="3" fontId="3" fillId="0" borderId="2" xfId="0" applyNumberFormat="1" applyFont="1" applyBorder="1"/>
    <xf numFmtId="1" fontId="3" fillId="3" borderId="2" xfId="2" applyNumberFormat="1" applyFont="1" applyFill="1" applyBorder="1"/>
    <xf numFmtId="0" fontId="3" fillId="0" borderId="0" xfId="0" applyFont="1" applyFill="1"/>
    <xf numFmtId="9" fontId="3" fillId="0" borderId="0" xfId="2" applyFont="1" applyFill="1"/>
    <xf numFmtId="0" fontId="3" fillId="0" borderId="2" xfId="0" applyFont="1" applyFill="1" applyBorder="1"/>
    <xf numFmtId="3" fontId="3" fillId="0" borderId="0" xfId="0" applyNumberFormat="1" applyFont="1"/>
    <xf numFmtId="3" fontId="3" fillId="3" borderId="2" xfId="0" applyNumberFormat="1" applyFont="1" applyFill="1" applyBorder="1"/>
    <xf numFmtId="0" fontId="3" fillId="4" borderId="2" xfId="0" applyFont="1" applyFill="1" applyBorder="1"/>
    <xf numFmtId="3" fontId="3" fillId="4" borderId="2" xfId="1" applyNumberFormat="1" applyFont="1" applyFill="1" applyBorder="1"/>
    <xf numFmtId="0" fontId="3" fillId="4" borderId="0" xfId="0" applyFont="1" applyFill="1"/>
    <xf numFmtId="9" fontId="3" fillId="4" borderId="0" xfId="2" applyFont="1" applyFill="1"/>
    <xf numFmtId="0" fontId="3" fillId="0" borderId="2" xfId="0" applyFont="1" applyBorder="1" applyAlignment="1">
      <alignment vertical="center" wrapText="1"/>
    </xf>
    <xf numFmtId="3" fontId="3" fillId="4" borderId="2" xfId="0" applyNumberFormat="1" applyFont="1" applyFill="1" applyBorder="1"/>
    <xf numFmtId="9" fontId="3" fillId="0" borderId="0" xfId="0" applyNumberFormat="1" applyFont="1"/>
    <xf numFmtId="0" fontId="6" fillId="0" borderId="0" xfId="0" applyFont="1"/>
    <xf numFmtId="9" fontId="6" fillId="0" borderId="0" xfId="2" applyFont="1"/>
    <xf numFmtId="3" fontId="8" fillId="0" borderId="2" xfId="1" applyNumberFormat="1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4" xfId="0" applyFont="1" applyBorder="1"/>
    <xf numFmtId="3" fontId="3" fillId="0" borderId="0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/>
    <xf numFmtId="1" fontId="8" fillId="0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0" fontId="4" fillId="0" borderId="7" xfId="3" applyFont="1" applyBorder="1"/>
    <xf numFmtId="0" fontId="5" fillId="3" borderId="6" xfId="0" applyFont="1" applyFill="1" applyBorder="1"/>
    <xf numFmtId="0" fontId="3" fillId="0" borderId="6" xfId="0" applyFont="1" applyFill="1" applyBorder="1"/>
    <xf numFmtId="0" fontId="3" fillId="4" borderId="6" xfId="0" applyFont="1" applyFill="1" applyBorder="1"/>
    <xf numFmtId="0" fontId="3" fillId="0" borderId="6" xfId="0" applyFont="1" applyBorder="1" applyAlignment="1">
      <alignment vertical="top"/>
    </xf>
    <xf numFmtId="0" fontId="3" fillId="0" borderId="8" xfId="0" applyFont="1" applyBorder="1"/>
    <xf numFmtId="9" fontId="4" fillId="0" borderId="9" xfId="3" applyNumberFormat="1" applyFont="1" applyBorder="1" applyAlignment="1">
      <alignment horizontal="center" wrapText="1" readingOrder="1"/>
    </xf>
    <xf numFmtId="9" fontId="3" fillId="3" borderId="10" xfId="2" applyNumberFormat="1" applyFont="1" applyFill="1" applyBorder="1"/>
    <xf numFmtId="10" fontId="3" fillId="5" borderId="10" xfId="2" applyNumberFormat="1" applyFont="1" applyFill="1" applyBorder="1"/>
    <xf numFmtId="9" fontId="3" fillId="5" borderId="10" xfId="2" applyNumberFormat="1" applyFont="1" applyFill="1" applyBorder="1"/>
    <xf numFmtId="10" fontId="3" fillId="3" borderId="10" xfId="2" applyNumberFormat="1" applyFont="1" applyFill="1" applyBorder="1"/>
    <xf numFmtId="0" fontId="5" fillId="2" borderId="11" xfId="0" applyFont="1" applyFill="1" applyBorder="1"/>
    <xf numFmtId="3" fontId="3" fillId="2" borderId="12" xfId="0" applyNumberFormat="1" applyFont="1" applyFill="1" applyBorder="1"/>
    <xf numFmtId="9" fontId="3" fillId="2" borderId="13" xfId="2" applyNumberFormat="1" applyFont="1" applyFill="1" applyBorder="1"/>
    <xf numFmtId="0" fontId="5" fillId="2" borderId="12" xfId="0" applyFont="1" applyFill="1" applyBorder="1"/>
    <xf numFmtId="0" fontId="9" fillId="0" borderId="0" xfId="0" applyFont="1" applyBorder="1"/>
    <xf numFmtId="9" fontId="3" fillId="0" borderId="0" xfId="2" applyNumberFormat="1" applyFont="1" applyFill="1" applyBorder="1"/>
    <xf numFmtId="0" fontId="3" fillId="0" borderId="0" xfId="0" applyFont="1" applyFill="1" applyAlignment="1">
      <alignment vertical="top"/>
    </xf>
    <xf numFmtId="10" fontId="3" fillId="5" borderId="2" xfId="0" applyNumberFormat="1" applyFont="1" applyFill="1" applyBorder="1"/>
    <xf numFmtId="9" fontId="3" fillId="5" borderId="2" xfId="2" applyNumberFormat="1" applyFont="1" applyFill="1" applyBorder="1"/>
    <xf numFmtId="10" fontId="3" fillId="5" borderId="2" xfId="2" applyNumberFormat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Heading 3" xfId="3" builtinId="18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fill>
        <patternFill patternType="solid">
          <fgColor indexed="64"/>
          <bgColor rgb="FFFFCCCC"/>
        </patternFill>
      </fill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F461" totalsRowShown="0" dataDxfId="7" headerRowBorderDxfId="8" tableBorderDxfId="6">
  <autoFilter ref="A2:F461"/>
  <tableColumns count="6">
    <tableColumn id="1" name="District" dataDxfId="5"/>
    <tableColumn id="2" name="School" dataDxfId="4"/>
    <tableColumn id="3" name="Free" dataDxfId="3"/>
    <tableColumn id="4" name="Reduced" dataDxfId="2"/>
    <tableColumn id="5" name="Enrolled" dataDxfId="1"/>
    <tableColumn id="6" name="% F&amp; R" dataDxfId="0" dataCellStyle="Percent">
      <calculatedColumnFormula>(C3+D3)/E3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aska Department of Education &amp; Early Development_x000d__x000a_Child Nutriton Program_x000d__x000a_National School Lunch Programs_x000d__x000a_Free and Reduced Price Meals Report_x000d__x000a_For Program Year: 2018_x000d__x000a_*Calculations based on CEP multipler (ISP X 1.6) to those sites approv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tabSelected="1" zoomScale="85" zoomScaleNormal="85" workbookViewId="0">
      <pane xSplit="6" ySplit="2" topLeftCell="G3" activePane="bottomRight" state="frozenSplit"/>
      <selection pane="topRight" activeCell="G1" sqref="G1"/>
      <selection pane="bottomLeft" activeCell="A2" sqref="A2"/>
      <selection pane="bottomRight" activeCell="A24" sqref="A24"/>
    </sheetView>
  </sheetViews>
  <sheetFormatPr defaultColWidth="0" defaultRowHeight="15.6" zeroHeight="1" x14ac:dyDescent="0.3"/>
  <cols>
    <col min="1" max="1" width="47.33203125" style="1" bestFit="1" customWidth="1"/>
    <col min="2" max="2" width="49.44140625" style="1" customWidth="1"/>
    <col min="3" max="3" width="10.5546875" style="17" customWidth="1"/>
    <col min="4" max="4" width="11" style="17" customWidth="1"/>
    <col min="5" max="5" width="10.88671875" style="17" customWidth="1"/>
    <col min="6" max="6" width="12.5546875" style="25" customWidth="1"/>
    <col min="7" max="7" width="8.88671875" style="1" customWidth="1"/>
    <col min="8" max="8" width="8.88671875" style="2" hidden="1" customWidth="1"/>
    <col min="9" max="9" width="10" style="1" hidden="1" customWidth="1"/>
    <col min="10" max="10" width="0" style="2" hidden="1" customWidth="1"/>
    <col min="11" max="11" width="27.6640625" style="1" hidden="1" customWidth="1"/>
    <col min="12" max="12" width="0.88671875" style="1" hidden="1" customWidth="1"/>
    <col min="13" max="17" width="0" style="1" hidden="1" customWidth="1"/>
    <col min="18" max="18" width="8.88671875" style="1" hidden="1" customWidth="1"/>
    <col min="19" max="19" width="10" style="1" hidden="1" customWidth="1"/>
    <col min="20" max="20" width="0" style="1" hidden="1" customWidth="1"/>
    <col min="21" max="16384" width="8.88671875" style="1" hidden="1"/>
  </cols>
  <sheetData>
    <row r="1" spans="1:10" s="26" customFormat="1" ht="132" customHeight="1" x14ac:dyDescent="0.35">
      <c r="A1" s="60" t="s">
        <v>488</v>
      </c>
      <c r="B1" s="61"/>
      <c r="C1" s="61"/>
      <c r="D1" s="61"/>
      <c r="E1" s="61"/>
      <c r="F1" s="61"/>
      <c r="H1" s="27"/>
      <c r="J1" s="27"/>
    </row>
    <row r="2" spans="1:10" x14ac:dyDescent="0.3">
      <c r="A2" s="39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45" t="s">
        <v>5</v>
      </c>
    </row>
    <row r="3" spans="1:10" x14ac:dyDescent="0.3">
      <c r="A3" s="40" t="s">
        <v>7</v>
      </c>
      <c r="B3" s="6" t="s">
        <v>443</v>
      </c>
      <c r="C3" s="7">
        <f>SUM(C4:C10)</f>
        <v>280.00119999999998</v>
      </c>
      <c r="D3" s="7">
        <f>SUM(D4:D10)</f>
        <v>0</v>
      </c>
      <c r="E3" s="7">
        <f>SUM(E4:E10)</f>
        <v>316</v>
      </c>
      <c r="F3" s="46">
        <f t="shared" ref="F3:F11" si="0">(C3+D3)/E3</f>
        <v>0.88607974683544299</v>
      </c>
    </row>
    <row r="4" spans="1:10" x14ac:dyDescent="0.3">
      <c r="A4" s="36" t="s">
        <v>7</v>
      </c>
      <c r="B4" s="8" t="s">
        <v>241</v>
      </c>
      <c r="C4" s="28">
        <v>12</v>
      </c>
      <c r="D4" s="29">
        <v>0</v>
      </c>
      <c r="E4" s="29">
        <v>12</v>
      </c>
      <c r="F4" s="47">
        <f t="shared" si="0"/>
        <v>1</v>
      </c>
      <c r="H4" s="9"/>
      <c r="I4" s="10"/>
      <c r="J4" s="9"/>
    </row>
    <row r="5" spans="1:10" x14ac:dyDescent="0.3">
      <c r="A5" s="36" t="s">
        <v>7</v>
      </c>
      <c r="B5" s="8" t="s">
        <v>242</v>
      </c>
      <c r="C5" s="28">
        <f>Table1[[#This Row],[Enrolled]]*0.76</f>
        <v>19</v>
      </c>
      <c r="D5" s="29">
        <v>0</v>
      </c>
      <c r="E5" s="29">
        <v>25</v>
      </c>
      <c r="F5" s="47">
        <f t="shared" si="0"/>
        <v>0.76</v>
      </c>
      <c r="H5" s="11"/>
      <c r="J5" s="9"/>
    </row>
    <row r="6" spans="1:10" x14ac:dyDescent="0.3">
      <c r="A6" s="36" t="s">
        <v>7</v>
      </c>
      <c r="B6" s="8" t="s">
        <v>243</v>
      </c>
      <c r="C6" s="28">
        <v>33</v>
      </c>
      <c r="D6" s="29">
        <v>0</v>
      </c>
      <c r="E6" s="29">
        <v>33</v>
      </c>
      <c r="F6" s="48">
        <f t="shared" si="0"/>
        <v>1</v>
      </c>
      <c r="H6" s="11"/>
      <c r="J6" s="9"/>
    </row>
    <row r="7" spans="1:10" x14ac:dyDescent="0.3">
      <c r="A7" s="36" t="s">
        <v>7</v>
      </c>
      <c r="B7" s="8" t="s">
        <v>244</v>
      </c>
      <c r="C7" s="28">
        <v>15</v>
      </c>
      <c r="D7" s="29">
        <v>0</v>
      </c>
      <c r="E7" s="29">
        <v>15</v>
      </c>
      <c r="F7" s="48">
        <f t="shared" si="0"/>
        <v>1</v>
      </c>
      <c r="H7" s="11"/>
      <c r="J7" s="9"/>
    </row>
    <row r="8" spans="1:10" x14ac:dyDescent="0.3">
      <c r="A8" s="36" t="s">
        <v>7</v>
      </c>
      <c r="B8" s="8" t="s">
        <v>245</v>
      </c>
      <c r="C8" s="28">
        <v>25</v>
      </c>
      <c r="D8" s="29">
        <v>0</v>
      </c>
      <c r="E8" s="29">
        <v>25</v>
      </c>
      <c r="F8" s="48">
        <f t="shared" si="0"/>
        <v>1</v>
      </c>
      <c r="H8" s="11"/>
      <c r="J8" s="9"/>
    </row>
    <row r="9" spans="1:10" x14ac:dyDescent="0.3">
      <c r="A9" s="36" t="s">
        <v>7</v>
      </c>
      <c r="B9" s="8" t="s">
        <v>246</v>
      </c>
      <c r="C9" s="28">
        <f>Table1[[#This Row],[Enrolled]]*0.8077</f>
        <v>126.0012</v>
      </c>
      <c r="D9" s="29">
        <v>0</v>
      </c>
      <c r="E9" s="29">
        <v>156</v>
      </c>
      <c r="F9" s="47">
        <f t="shared" si="0"/>
        <v>0.80769999999999997</v>
      </c>
      <c r="H9" s="11"/>
      <c r="J9" s="9"/>
    </row>
    <row r="10" spans="1:10" x14ac:dyDescent="0.3">
      <c r="A10" s="36" t="s">
        <v>7</v>
      </c>
      <c r="B10" s="8" t="s">
        <v>247</v>
      </c>
      <c r="C10" s="28">
        <v>50</v>
      </c>
      <c r="D10" s="29">
        <v>0</v>
      </c>
      <c r="E10" s="29">
        <v>50</v>
      </c>
      <c r="F10" s="48">
        <f t="shared" si="0"/>
        <v>1</v>
      </c>
      <c r="H10" s="11"/>
      <c r="J10" s="9"/>
    </row>
    <row r="11" spans="1:10" x14ac:dyDescent="0.3">
      <c r="A11" s="40" t="s">
        <v>453</v>
      </c>
      <c r="B11" s="6" t="s">
        <v>443</v>
      </c>
      <c r="C11" s="7">
        <f>SUM(C12:C95)</f>
        <v>20626.855100000001</v>
      </c>
      <c r="D11" s="7">
        <f>SUM(D12:D95)</f>
        <v>1404</v>
      </c>
      <c r="E11" s="7">
        <f>SUM(E12:E95)</f>
        <v>43321</v>
      </c>
      <c r="F11" s="46">
        <f t="shared" si="0"/>
        <v>0.50854908935620136</v>
      </c>
    </row>
    <row r="12" spans="1:10" x14ac:dyDescent="0.3">
      <c r="A12" s="36" t="s">
        <v>8</v>
      </c>
      <c r="B12" s="8" t="s">
        <v>379</v>
      </c>
      <c r="C12" s="37">
        <v>221</v>
      </c>
      <c r="D12" s="29">
        <v>0</v>
      </c>
      <c r="E12" s="29">
        <v>321</v>
      </c>
      <c r="F12" s="47">
        <v>0.68700000000000006</v>
      </c>
    </row>
    <row r="13" spans="1:10" x14ac:dyDescent="0.3">
      <c r="A13" s="36" t="s">
        <v>8</v>
      </c>
      <c r="B13" s="8" t="s">
        <v>248</v>
      </c>
      <c r="C13" s="37">
        <v>340</v>
      </c>
      <c r="D13" s="29">
        <v>0</v>
      </c>
      <c r="E13" s="29">
        <v>340</v>
      </c>
      <c r="F13" s="57">
        <v>1</v>
      </c>
    </row>
    <row r="14" spans="1:10" x14ac:dyDescent="0.3">
      <c r="A14" s="36" t="s">
        <v>8</v>
      </c>
      <c r="B14" s="8" t="s">
        <v>249</v>
      </c>
      <c r="C14" s="37">
        <v>327</v>
      </c>
      <c r="D14" s="29">
        <v>0</v>
      </c>
      <c r="E14" s="29">
        <v>327</v>
      </c>
      <c r="F14" s="57">
        <v>1</v>
      </c>
    </row>
    <row r="15" spans="1:10" x14ac:dyDescent="0.3">
      <c r="A15" s="36" t="s">
        <v>8</v>
      </c>
      <c r="B15" s="8" t="s">
        <v>9</v>
      </c>
      <c r="C15" s="29">
        <v>48</v>
      </c>
      <c r="D15" s="29">
        <v>24</v>
      </c>
      <c r="E15" s="29">
        <v>506</v>
      </c>
      <c r="F15" s="58">
        <f t="shared" ref="F15:F16" si="1">(C15+D15)/E15</f>
        <v>0.14229249011857709</v>
      </c>
    </row>
    <row r="16" spans="1:10" x14ac:dyDescent="0.3">
      <c r="A16" s="36" t="s">
        <v>8</v>
      </c>
      <c r="B16" s="8" t="s">
        <v>10</v>
      </c>
      <c r="C16" s="29">
        <v>33</v>
      </c>
      <c r="D16" s="29">
        <v>29</v>
      </c>
      <c r="E16" s="29">
        <v>194</v>
      </c>
      <c r="F16" s="58">
        <f t="shared" si="1"/>
        <v>0.31958762886597936</v>
      </c>
    </row>
    <row r="17" spans="1:7" x14ac:dyDescent="0.3">
      <c r="A17" s="36" t="s">
        <v>8</v>
      </c>
      <c r="B17" s="8" t="s">
        <v>410</v>
      </c>
      <c r="C17" s="37">
        <v>99</v>
      </c>
      <c r="D17" s="29">
        <v>0</v>
      </c>
      <c r="E17" s="29">
        <v>99</v>
      </c>
      <c r="F17" s="57">
        <v>1</v>
      </c>
    </row>
    <row r="18" spans="1:7" x14ac:dyDescent="0.3">
      <c r="A18" s="36" t="s">
        <v>8</v>
      </c>
      <c r="B18" s="8" t="s">
        <v>250</v>
      </c>
      <c r="C18" s="30">
        <f>E18*0.7323</f>
        <v>1036.9367999999999</v>
      </c>
      <c r="D18" s="29">
        <v>0</v>
      </c>
      <c r="E18" s="30">
        <v>1416</v>
      </c>
      <c r="F18" s="57">
        <v>0.73229999999999995</v>
      </c>
    </row>
    <row r="19" spans="1:7" x14ac:dyDescent="0.3">
      <c r="A19" s="36" t="s">
        <v>8</v>
      </c>
      <c r="B19" s="8" t="s">
        <v>251</v>
      </c>
      <c r="C19" s="37">
        <f>E19*0.7181</f>
        <v>252.77119999999999</v>
      </c>
      <c r="D19" s="29">
        <v>0</v>
      </c>
      <c r="E19" s="29">
        <v>352</v>
      </c>
      <c r="F19" s="57">
        <v>0.71809999999999996</v>
      </c>
    </row>
    <row r="20" spans="1:7" x14ac:dyDescent="0.3">
      <c r="A20" s="36" t="s">
        <v>8</v>
      </c>
      <c r="B20" s="8" t="s">
        <v>11</v>
      </c>
      <c r="C20" s="29">
        <v>107</v>
      </c>
      <c r="D20" s="29">
        <v>16</v>
      </c>
      <c r="E20" s="29">
        <v>467</v>
      </c>
      <c r="F20" s="58">
        <f t="shared" ref="F20:F25" si="2">(C20+D20)/E20</f>
        <v>0.2633832976445396</v>
      </c>
    </row>
    <row r="21" spans="1:7" x14ac:dyDescent="0.3">
      <c r="A21" s="36" t="s">
        <v>8</v>
      </c>
      <c r="B21" s="8" t="s">
        <v>12</v>
      </c>
      <c r="C21" s="29">
        <v>10</v>
      </c>
      <c r="D21" s="29">
        <v>9</v>
      </c>
      <c r="E21" s="29">
        <v>392</v>
      </c>
      <c r="F21" s="58">
        <f t="shared" si="2"/>
        <v>4.8469387755102039E-2</v>
      </c>
      <c r="G21" s="1" t="s">
        <v>236</v>
      </c>
    </row>
    <row r="22" spans="1:7" x14ac:dyDescent="0.3">
      <c r="A22" s="36" t="s">
        <v>8</v>
      </c>
      <c r="B22" s="8" t="s">
        <v>380</v>
      </c>
      <c r="C22" s="37">
        <f>E22*0.9667</f>
        <v>238.7749</v>
      </c>
      <c r="D22" s="29">
        <v>0</v>
      </c>
      <c r="E22" s="29">
        <v>247</v>
      </c>
      <c r="F22" s="57">
        <v>0.9667</v>
      </c>
    </row>
    <row r="23" spans="1:7" x14ac:dyDescent="0.3">
      <c r="A23" s="36" t="s">
        <v>8</v>
      </c>
      <c r="B23" s="8" t="s">
        <v>13</v>
      </c>
      <c r="C23" s="29">
        <v>43</v>
      </c>
      <c r="D23" s="29">
        <v>7</v>
      </c>
      <c r="E23" s="29">
        <v>255</v>
      </c>
      <c r="F23" s="58">
        <f t="shared" si="2"/>
        <v>0.19607843137254902</v>
      </c>
    </row>
    <row r="24" spans="1:7" x14ac:dyDescent="0.3">
      <c r="A24" s="36" t="s">
        <v>8</v>
      </c>
      <c r="B24" s="8" t="s">
        <v>14</v>
      </c>
      <c r="C24" s="29">
        <v>145</v>
      </c>
      <c r="D24" s="29">
        <v>41</v>
      </c>
      <c r="E24" s="29">
        <v>591</v>
      </c>
      <c r="F24" s="58">
        <f t="shared" si="2"/>
        <v>0.31472081218274112</v>
      </c>
    </row>
    <row r="25" spans="1:7" x14ac:dyDescent="0.3">
      <c r="A25" s="36" t="s">
        <v>8</v>
      </c>
      <c r="B25" s="8" t="s">
        <v>15</v>
      </c>
      <c r="C25" s="29">
        <v>155</v>
      </c>
      <c r="D25" s="29">
        <v>46</v>
      </c>
      <c r="E25" s="29">
        <v>402</v>
      </c>
      <c r="F25" s="58">
        <f t="shared" si="2"/>
        <v>0.5</v>
      </c>
    </row>
    <row r="26" spans="1:7" x14ac:dyDescent="0.3">
      <c r="A26" s="36" t="s">
        <v>8</v>
      </c>
      <c r="B26" s="8" t="s">
        <v>381</v>
      </c>
      <c r="C26" s="37">
        <f>E26*0.7314</f>
        <v>273.54360000000003</v>
      </c>
      <c r="D26" s="29">
        <v>0</v>
      </c>
      <c r="E26" s="29">
        <v>374</v>
      </c>
      <c r="F26" s="57">
        <v>0.73140000000000005</v>
      </c>
    </row>
    <row r="27" spans="1:7" x14ac:dyDescent="0.3">
      <c r="A27" s="36" t="s">
        <v>8</v>
      </c>
      <c r="B27" s="8" t="s">
        <v>252</v>
      </c>
      <c r="C27" s="37">
        <f>E27*0.803</f>
        <v>218.41600000000003</v>
      </c>
      <c r="D27" s="29">
        <v>0</v>
      </c>
      <c r="E27" s="29">
        <v>272</v>
      </c>
      <c r="F27" s="57">
        <v>0.80300000000000005</v>
      </c>
    </row>
    <row r="28" spans="1:7" x14ac:dyDescent="0.3">
      <c r="A28" s="36" t="s">
        <v>8</v>
      </c>
      <c r="B28" s="8" t="s">
        <v>253</v>
      </c>
      <c r="C28" s="37">
        <f>E28*0.7651</f>
        <v>381.01979999999998</v>
      </c>
      <c r="D28" s="29">
        <v>0</v>
      </c>
      <c r="E28" s="29">
        <v>498</v>
      </c>
      <c r="F28" s="57">
        <v>0.7651</v>
      </c>
    </row>
    <row r="29" spans="1:7" x14ac:dyDescent="0.3">
      <c r="A29" s="36" t="s">
        <v>8</v>
      </c>
      <c r="B29" s="8" t="s">
        <v>16</v>
      </c>
      <c r="C29" s="29">
        <v>17</v>
      </c>
      <c r="D29" s="29">
        <v>5</v>
      </c>
      <c r="E29" s="29">
        <v>274</v>
      </c>
      <c r="F29" s="58">
        <f t="shared" ref="F29:F31" si="3">(C29+D29)/E29</f>
        <v>8.0291970802919707E-2</v>
      </c>
    </row>
    <row r="30" spans="1:7" x14ac:dyDescent="0.3">
      <c r="A30" s="36" t="s">
        <v>8</v>
      </c>
      <c r="B30" s="8" t="s">
        <v>17</v>
      </c>
      <c r="C30" s="29">
        <v>88</v>
      </c>
      <c r="D30" s="29">
        <v>18</v>
      </c>
      <c r="E30" s="29">
        <v>507</v>
      </c>
      <c r="F30" s="58">
        <f t="shared" si="3"/>
        <v>0.20907297830374755</v>
      </c>
    </row>
    <row r="31" spans="1:7" x14ac:dyDescent="0.3">
      <c r="A31" s="36" t="s">
        <v>8</v>
      </c>
      <c r="B31" s="8" t="s">
        <v>18</v>
      </c>
      <c r="C31" s="29">
        <v>170</v>
      </c>
      <c r="D31" s="29">
        <v>30</v>
      </c>
      <c r="E31" s="30">
        <v>919</v>
      </c>
      <c r="F31" s="58">
        <f t="shared" si="3"/>
        <v>0.2176278563656148</v>
      </c>
    </row>
    <row r="32" spans="1:7" x14ac:dyDescent="0.3">
      <c r="A32" s="36" t="s">
        <v>8</v>
      </c>
      <c r="B32" s="8" t="s">
        <v>254</v>
      </c>
      <c r="C32" s="30">
        <v>887</v>
      </c>
      <c r="D32" s="30">
        <v>0</v>
      </c>
      <c r="E32" s="30">
        <v>887</v>
      </c>
      <c r="F32" s="57">
        <v>1</v>
      </c>
    </row>
    <row r="33" spans="1:6" x14ac:dyDescent="0.3">
      <c r="A33" s="36" t="s">
        <v>8</v>
      </c>
      <c r="B33" s="8" t="s">
        <v>382</v>
      </c>
      <c r="C33" s="37">
        <f>E33*0.7792</f>
        <v>289.08319999999998</v>
      </c>
      <c r="D33" s="29">
        <v>0</v>
      </c>
      <c r="E33" s="29">
        <v>371</v>
      </c>
      <c r="F33" s="57">
        <v>0.7792</v>
      </c>
    </row>
    <row r="34" spans="1:6" x14ac:dyDescent="0.3">
      <c r="A34" s="36" t="s">
        <v>8</v>
      </c>
      <c r="B34" s="8" t="s">
        <v>255</v>
      </c>
      <c r="C34" s="30">
        <f>E34*0.8707</f>
        <v>406.61689999999999</v>
      </c>
      <c r="D34" s="29">
        <v>0</v>
      </c>
      <c r="E34" s="29">
        <v>467</v>
      </c>
      <c r="F34" s="57">
        <v>0.87070000000000003</v>
      </c>
    </row>
    <row r="35" spans="1:6" x14ac:dyDescent="0.3">
      <c r="A35" s="36" t="s">
        <v>8</v>
      </c>
      <c r="B35" s="8" t="s">
        <v>19</v>
      </c>
      <c r="C35" s="29">
        <v>183</v>
      </c>
      <c r="D35" s="29">
        <v>12</v>
      </c>
      <c r="E35" s="29">
        <v>435</v>
      </c>
      <c r="F35" s="58">
        <f t="shared" ref="F35:F38" si="4">(C35+D35)/E35</f>
        <v>0.44827586206896552</v>
      </c>
    </row>
    <row r="36" spans="1:6" x14ac:dyDescent="0.3">
      <c r="A36" s="36" t="s">
        <v>8</v>
      </c>
      <c r="B36" s="8" t="s">
        <v>20</v>
      </c>
      <c r="C36" s="29">
        <v>412</v>
      </c>
      <c r="D36" s="29">
        <v>84</v>
      </c>
      <c r="E36" s="30">
        <v>1547</v>
      </c>
      <c r="F36" s="58">
        <f t="shared" si="4"/>
        <v>0.32062055591467359</v>
      </c>
    </row>
    <row r="37" spans="1:6" x14ac:dyDescent="0.3">
      <c r="A37" s="36" t="s">
        <v>8</v>
      </c>
      <c r="B37" s="8" t="s">
        <v>21</v>
      </c>
      <c r="C37" s="29">
        <v>116</v>
      </c>
      <c r="D37" s="29">
        <v>38</v>
      </c>
      <c r="E37" s="29">
        <v>429</v>
      </c>
      <c r="F37" s="58">
        <f t="shared" si="4"/>
        <v>0.35897435897435898</v>
      </c>
    </row>
    <row r="38" spans="1:6" x14ac:dyDescent="0.3">
      <c r="A38" s="36" t="s">
        <v>8</v>
      </c>
      <c r="B38" s="8" t="s">
        <v>22</v>
      </c>
      <c r="C38" s="29">
        <v>84</v>
      </c>
      <c r="D38" s="29">
        <v>52</v>
      </c>
      <c r="E38" s="29">
        <v>849</v>
      </c>
      <c r="F38" s="58">
        <f t="shared" si="4"/>
        <v>0.16018845700824499</v>
      </c>
    </row>
    <row r="39" spans="1:6" x14ac:dyDescent="0.3">
      <c r="A39" s="36" t="s">
        <v>8</v>
      </c>
      <c r="B39" s="8" t="s">
        <v>256</v>
      </c>
      <c r="C39" s="37">
        <f>E39*0.7638</f>
        <v>1381.7142000000001</v>
      </c>
      <c r="D39" s="29">
        <v>0</v>
      </c>
      <c r="E39" s="30">
        <v>1809</v>
      </c>
      <c r="F39" s="57">
        <v>0.76380000000000003</v>
      </c>
    </row>
    <row r="40" spans="1:6" x14ac:dyDescent="0.3">
      <c r="A40" s="36" t="s">
        <v>8</v>
      </c>
      <c r="B40" s="8" t="s">
        <v>257</v>
      </c>
      <c r="C40" s="29">
        <v>404</v>
      </c>
      <c r="D40" s="29">
        <v>0</v>
      </c>
      <c r="E40" s="29">
        <v>404</v>
      </c>
      <c r="F40" s="57">
        <v>1</v>
      </c>
    </row>
    <row r="41" spans="1:6" x14ac:dyDescent="0.3">
      <c r="A41" s="36" t="s">
        <v>8</v>
      </c>
      <c r="B41" s="8" t="s">
        <v>23</v>
      </c>
      <c r="C41" s="29">
        <v>106</v>
      </c>
      <c r="D41" s="29">
        <v>20</v>
      </c>
      <c r="E41" s="29">
        <v>334</v>
      </c>
      <c r="F41" s="58">
        <f t="shared" ref="F41:F44" si="5">(C41+D41)/E41</f>
        <v>0.3772455089820359</v>
      </c>
    </row>
    <row r="42" spans="1:6" x14ac:dyDescent="0.3">
      <c r="A42" s="36" t="s">
        <v>8</v>
      </c>
      <c r="B42" s="8" t="s">
        <v>24</v>
      </c>
      <c r="C42" s="29">
        <v>14</v>
      </c>
      <c r="D42" s="29">
        <v>15</v>
      </c>
      <c r="E42" s="29">
        <v>188</v>
      </c>
      <c r="F42" s="58">
        <f t="shared" si="5"/>
        <v>0.15425531914893617</v>
      </c>
    </row>
    <row r="43" spans="1:6" x14ac:dyDescent="0.3">
      <c r="A43" s="36" t="s">
        <v>8</v>
      </c>
      <c r="B43" s="8" t="s">
        <v>25</v>
      </c>
      <c r="C43" s="29">
        <v>215</v>
      </c>
      <c r="D43" s="29">
        <v>36</v>
      </c>
      <c r="E43" s="29">
        <v>392</v>
      </c>
      <c r="F43" s="58">
        <f t="shared" si="5"/>
        <v>0.64030612244897955</v>
      </c>
    </row>
    <row r="44" spans="1:6" x14ac:dyDescent="0.3">
      <c r="A44" s="36" t="s">
        <v>8</v>
      </c>
      <c r="B44" s="8" t="s">
        <v>26</v>
      </c>
      <c r="C44" s="29">
        <v>98</v>
      </c>
      <c r="D44" s="29">
        <v>19</v>
      </c>
      <c r="E44" s="29">
        <v>690</v>
      </c>
      <c r="F44" s="58">
        <f t="shared" si="5"/>
        <v>0.16956521739130434</v>
      </c>
    </row>
    <row r="45" spans="1:6" x14ac:dyDescent="0.3">
      <c r="A45" s="36" t="s">
        <v>8</v>
      </c>
      <c r="B45" s="8" t="s">
        <v>409</v>
      </c>
      <c r="C45" s="37">
        <f>E45*0.6525</f>
        <v>319.07249999999999</v>
      </c>
      <c r="D45" s="29">
        <v>0</v>
      </c>
      <c r="E45" s="29">
        <v>489</v>
      </c>
      <c r="F45" s="57">
        <v>0.65249999999999997</v>
      </c>
    </row>
    <row r="46" spans="1:6" x14ac:dyDescent="0.3">
      <c r="A46" s="36" t="s">
        <v>8</v>
      </c>
      <c r="B46" s="8" t="s">
        <v>27</v>
      </c>
      <c r="C46" s="29">
        <v>79</v>
      </c>
      <c r="D46" s="29">
        <v>40</v>
      </c>
      <c r="E46" s="29">
        <v>607</v>
      </c>
      <c r="F46" s="58">
        <f t="shared" ref="F46:F52" si="6">(C46+D46)/E46</f>
        <v>0.19604612850082373</v>
      </c>
    </row>
    <row r="47" spans="1:6" x14ac:dyDescent="0.3">
      <c r="A47" s="36" t="s">
        <v>8</v>
      </c>
      <c r="B47" s="8" t="s">
        <v>28</v>
      </c>
      <c r="C47" s="29">
        <v>257</v>
      </c>
      <c r="D47" s="29">
        <v>53</v>
      </c>
      <c r="E47" s="29">
        <v>678</v>
      </c>
      <c r="F47" s="58">
        <f t="shared" si="6"/>
        <v>0.45722713864306785</v>
      </c>
    </row>
    <row r="48" spans="1:6" x14ac:dyDescent="0.3">
      <c r="A48" s="36" t="s">
        <v>8</v>
      </c>
      <c r="B48" s="8" t="s">
        <v>29</v>
      </c>
      <c r="C48" s="29">
        <v>61</v>
      </c>
      <c r="D48" s="29">
        <v>6</v>
      </c>
      <c r="E48" s="29">
        <v>332</v>
      </c>
      <c r="F48" s="58">
        <f t="shared" si="6"/>
        <v>0.20180722891566266</v>
      </c>
    </row>
    <row r="49" spans="1:6" x14ac:dyDescent="0.3">
      <c r="A49" s="36" t="s">
        <v>8</v>
      </c>
      <c r="B49" s="8" t="s">
        <v>30</v>
      </c>
      <c r="C49" s="29">
        <v>52</v>
      </c>
      <c r="D49" s="29">
        <v>13</v>
      </c>
      <c r="E49" s="29">
        <v>383</v>
      </c>
      <c r="F49" s="58">
        <f t="shared" si="6"/>
        <v>0.16971279373368145</v>
      </c>
    </row>
    <row r="50" spans="1:6" x14ac:dyDescent="0.3">
      <c r="A50" s="36" t="s">
        <v>8</v>
      </c>
      <c r="B50" s="8" t="s">
        <v>31</v>
      </c>
      <c r="C50" s="29">
        <v>79</v>
      </c>
      <c r="D50" s="29">
        <v>14</v>
      </c>
      <c r="E50" s="29">
        <v>258</v>
      </c>
      <c r="F50" s="58">
        <f t="shared" si="6"/>
        <v>0.36046511627906974</v>
      </c>
    </row>
    <row r="51" spans="1:6" x14ac:dyDescent="0.3">
      <c r="A51" s="36" t="s">
        <v>8</v>
      </c>
      <c r="B51" s="8" t="s">
        <v>32</v>
      </c>
      <c r="C51" s="29">
        <v>152</v>
      </c>
      <c r="D51" s="29">
        <v>31</v>
      </c>
      <c r="E51" s="29">
        <v>395</v>
      </c>
      <c r="F51" s="58">
        <f t="shared" si="6"/>
        <v>0.46329113924050636</v>
      </c>
    </row>
    <row r="52" spans="1:6" x14ac:dyDescent="0.3">
      <c r="A52" s="36" t="s">
        <v>8</v>
      </c>
      <c r="B52" s="8" t="s">
        <v>33</v>
      </c>
      <c r="C52" s="29">
        <v>154</v>
      </c>
      <c r="D52" s="29">
        <v>9</v>
      </c>
      <c r="E52" s="29">
        <v>585</v>
      </c>
      <c r="F52" s="58">
        <f t="shared" si="6"/>
        <v>0.27863247863247864</v>
      </c>
    </row>
    <row r="53" spans="1:6" x14ac:dyDescent="0.3">
      <c r="A53" s="36" t="s">
        <v>8</v>
      </c>
      <c r="B53" s="8" t="s">
        <v>258</v>
      </c>
      <c r="C53" s="37">
        <f>E53*0.7942</f>
        <v>320.06260000000003</v>
      </c>
      <c r="D53" s="29">
        <v>0</v>
      </c>
      <c r="E53" s="29">
        <v>403</v>
      </c>
      <c r="F53" s="57">
        <v>0.79420000000000002</v>
      </c>
    </row>
    <row r="54" spans="1:6" x14ac:dyDescent="0.3">
      <c r="A54" s="36" t="s">
        <v>8</v>
      </c>
      <c r="B54" s="8" t="s">
        <v>34</v>
      </c>
      <c r="C54" s="29">
        <v>188</v>
      </c>
      <c r="D54" s="29">
        <v>37</v>
      </c>
      <c r="E54" s="29">
        <v>362</v>
      </c>
      <c r="F54" s="58">
        <f t="shared" ref="F54:F57" si="7">(C54+D54)/E54</f>
        <v>0.62154696132596687</v>
      </c>
    </row>
    <row r="55" spans="1:6" x14ac:dyDescent="0.3">
      <c r="A55" s="36" t="s">
        <v>8</v>
      </c>
      <c r="B55" s="8" t="s">
        <v>259</v>
      </c>
      <c r="C55" s="37">
        <f>E55*0.7712</f>
        <v>349.35359999999997</v>
      </c>
      <c r="D55" s="29">
        <v>0</v>
      </c>
      <c r="E55" s="29">
        <v>453</v>
      </c>
      <c r="F55" s="57">
        <v>0.7712</v>
      </c>
    </row>
    <row r="56" spans="1:6" x14ac:dyDescent="0.3">
      <c r="A56" s="36" t="s">
        <v>8</v>
      </c>
      <c r="B56" s="8" t="s">
        <v>35</v>
      </c>
      <c r="C56" s="29">
        <v>240</v>
      </c>
      <c r="D56" s="29">
        <v>50</v>
      </c>
      <c r="E56" s="29">
        <v>797</v>
      </c>
      <c r="F56" s="58">
        <f t="shared" si="7"/>
        <v>0.36386449184441655</v>
      </c>
    </row>
    <row r="57" spans="1:6" x14ac:dyDescent="0.3">
      <c r="A57" s="36" t="s">
        <v>8</v>
      </c>
      <c r="B57" s="8" t="s">
        <v>36</v>
      </c>
      <c r="C57" s="29">
        <v>144</v>
      </c>
      <c r="D57" s="29">
        <v>19</v>
      </c>
      <c r="E57" s="29">
        <v>691</v>
      </c>
      <c r="F57" s="58">
        <f t="shared" si="7"/>
        <v>0.23589001447178004</v>
      </c>
    </row>
    <row r="58" spans="1:6" x14ac:dyDescent="0.3">
      <c r="A58" s="36" t="s">
        <v>8</v>
      </c>
      <c r="B58" s="8" t="s">
        <v>260</v>
      </c>
      <c r="C58" s="29">
        <v>277</v>
      </c>
      <c r="D58" s="29">
        <v>0</v>
      </c>
      <c r="E58" s="29">
        <v>277</v>
      </c>
      <c r="F58" s="57">
        <v>1</v>
      </c>
    </row>
    <row r="59" spans="1:6" x14ac:dyDescent="0.3">
      <c r="A59" s="36" t="s">
        <v>8</v>
      </c>
      <c r="B59" s="8" t="s">
        <v>418</v>
      </c>
      <c r="C59" s="29">
        <v>0</v>
      </c>
      <c r="D59" s="29">
        <v>0</v>
      </c>
      <c r="E59" s="29">
        <v>0</v>
      </c>
      <c r="F59" s="48">
        <v>0</v>
      </c>
    </row>
    <row r="60" spans="1:6" x14ac:dyDescent="0.3">
      <c r="A60" s="36" t="s">
        <v>8</v>
      </c>
      <c r="B60" s="8" t="s">
        <v>37</v>
      </c>
      <c r="C60" s="29">
        <v>34</v>
      </c>
      <c r="D60" s="29">
        <v>31</v>
      </c>
      <c r="E60" s="29">
        <v>254</v>
      </c>
      <c r="F60" s="58">
        <f t="shared" ref="F60:F64" si="8">(C60+D60)/E60</f>
        <v>0.25590551181102361</v>
      </c>
    </row>
    <row r="61" spans="1:6" x14ac:dyDescent="0.3">
      <c r="A61" s="36" t="s">
        <v>8</v>
      </c>
      <c r="B61" s="8" t="s">
        <v>263</v>
      </c>
      <c r="C61" s="29">
        <v>449</v>
      </c>
      <c r="D61" s="29">
        <v>0</v>
      </c>
      <c r="E61" s="29">
        <v>449</v>
      </c>
      <c r="F61" s="57">
        <v>1</v>
      </c>
    </row>
    <row r="62" spans="1:6" x14ac:dyDescent="0.3">
      <c r="A62" s="36" t="s">
        <v>8</v>
      </c>
      <c r="B62" s="8" t="s">
        <v>261</v>
      </c>
      <c r="C62" s="37">
        <f>E62*0.8122</f>
        <v>809.76340000000005</v>
      </c>
      <c r="D62" s="29">
        <v>0</v>
      </c>
      <c r="E62" s="30">
        <v>997</v>
      </c>
      <c r="F62" s="57">
        <v>0.81220000000000003</v>
      </c>
    </row>
    <row r="63" spans="1:6" x14ac:dyDescent="0.3">
      <c r="A63" s="36" t="s">
        <v>8</v>
      </c>
      <c r="B63" s="8" t="s">
        <v>262</v>
      </c>
      <c r="C63" s="37">
        <v>370</v>
      </c>
      <c r="D63" s="29">
        <v>0</v>
      </c>
      <c r="E63" s="29">
        <v>370</v>
      </c>
      <c r="F63" s="57">
        <v>1</v>
      </c>
    </row>
    <row r="64" spans="1:6" x14ac:dyDescent="0.3">
      <c r="A64" s="36" t="s">
        <v>8</v>
      </c>
      <c r="B64" s="8" t="s">
        <v>39</v>
      </c>
      <c r="C64" s="29">
        <v>118</v>
      </c>
      <c r="D64" s="29">
        <v>20</v>
      </c>
      <c r="E64" s="29">
        <v>637</v>
      </c>
      <c r="F64" s="58">
        <f t="shared" si="8"/>
        <v>0.21664050235478807</v>
      </c>
    </row>
    <row r="65" spans="1:6" x14ac:dyDescent="0.3">
      <c r="A65" s="36" t="s">
        <v>8</v>
      </c>
      <c r="B65" s="8" t="s">
        <v>264</v>
      </c>
      <c r="C65" s="37">
        <f>E65*0.8656</f>
        <v>310.75040000000001</v>
      </c>
      <c r="D65" s="29">
        <v>0</v>
      </c>
      <c r="E65" s="29">
        <v>359</v>
      </c>
      <c r="F65" s="57">
        <v>0.86560000000000004</v>
      </c>
    </row>
    <row r="66" spans="1:6" x14ac:dyDescent="0.3">
      <c r="A66" s="36" t="s">
        <v>8</v>
      </c>
      <c r="B66" s="8" t="s">
        <v>265</v>
      </c>
      <c r="C66" s="37">
        <f>E66*0.6662</f>
        <v>181.2064</v>
      </c>
      <c r="D66" s="29">
        <v>0</v>
      </c>
      <c r="E66" s="29">
        <v>272</v>
      </c>
      <c r="F66" s="57">
        <v>0.66620000000000001</v>
      </c>
    </row>
    <row r="67" spans="1:6" x14ac:dyDescent="0.3">
      <c r="A67" s="36" t="s">
        <v>8</v>
      </c>
      <c r="B67" s="8" t="s">
        <v>41</v>
      </c>
      <c r="C67" s="29">
        <v>36</v>
      </c>
      <c r="D67" s="29">
        <v>6</v>
      </c>
      <c r="E67" s="29">
        <v>302</v>
      </c>
      <c r="F67" s="58">
        <f t="shared" ref="F67:F70" si="9">(C67+D67)/E67</f>
        <v>0.13907284768211919</v>
      </c>
    </row>
    <row r="68" spans="1:6" x14ac:dyDescent="0.3">
      <c r="A68" s="36" t="s">
        <v>8</v>
      </c>
      <c r="B68" s="8" t="s">
        <v>40</v>
      </c>
      <c r="C68" s="29">
        <v>148</v>
      </c>
      <c r="D68" s="29">
        <v>16</v>
      </c>
      <c r="E68" s="29">
        <v>462</v>
      </c>
      <c r="F68" s="58">
        <f t="shared" si="9"/>
        <v>0.354978354978355</v>
      </c>
    </row>
    <row r="69" spans="1:6" x14ac:dyDescent="0.3">
      <c r="A69" s="36" t="s">
        <v>8</v>
      </c>
      <c r="B69" s="8" t="s">
        <v>42</v>
      </c>
      <c r="C69" s="29">
        <v>55</v>
      </c>
      <c r="D69" s="29">
        <v>33</v>
      </c>
      <c r="E69" s="29">
        <v>241</v>
      </c>
      <c r="F69" s="58">
        <f t="shared" si="9"/>
        <v>0.36514522821576761</v>
      </c>
    </row>
    <row r="70" spans="1:6" x14ac:dyDescent="0.3">
      <c r="A70" s="36" t="s">
        <v>8</v>
      </c>
      <c r="B70" s="8" t="s">
        <v>43</v>
      </c>
      <c r="C70" s="29">
        <v>104</v>
      </c>
      <c r="D70" s="29">
        <v>18</v>
      </c>
      <c r="E70" s="29">
        <v>489</v>
      </c>
      <c r="F70" s="58">
        <f t="shared" si="9"/>
        <v>0.24948875255623723</v>
      </c>
    </row>
    <row r="71" spans="1:6" x14ac:dyDescent="0.3">
      <c r="A71" s="36" t="s">
        <v>8</v>
      </c>
      <c r="B71" s="8" t="s">
        <v>266</v>
      </c>
      <c r="C71" s="37">
        <f>E71*0.8312</f>
        <v>335.8048</v>
      </c>
      <c r="D71" s="29">
        <v>0</v>
      </c>
      <c r="E71" s="29">
        <v>404</v>
      </c>
      <c r="F71" s="57">
        <v>0.83120000000000005</v>
      </c>
    </row>
    <row r="72" spans="1:6" x14ac:dyDescent="0.3">
      <c r="A72" s="36" t="s">
        <v>8</v>
      </c>
      <c r="B72" s="8" t="s">
        <v>44</v>
      </c>
      <c r="C72" s="29">
        <v>84</v>
      </c>
      <c r="D72" s="29">
        <v>11</v>
      </c>
      <c r="E72" s="29">
        <v>495</v>
      </c>
      <c r="F72" s="58">
        <f t="shared" ref="F72:F75" si="10">(C72+D72)/E72</f>
        <v>0.19191919191919191</v>
      </c>
    </row>
    <row r="73" spans="1:6" x14ac:dyDescent="0.3">
      <c r="A73" s="36" t="s">
        <v>8</v>
      </c>
      <c r="B73" s="8" t="s">
        <v>45</v>
      </c>
      <c r="C73" s="29">
        <v>47</v>
      </c>
      <c r="D73" s="29">
        <v>21</v>
      </c>
      <c r="E73" s="29">
        <v>498</v>
      </c>
      <c r="F73" s="58">
        <f t="shared" si="10"/>
        <v>0.13654618473895583</v>
      </c>
    </row>
    <row r="74" spans="1:6" x14ac:dyDescent="0.3">
      <c r="A74" s="36" t="s">
        <v>8</v>
      </c>
      <c r="B74" s="8" t="s">
        <v>46</v>
      </c>
      <c r="C74" s="29">
        <v>174</v>
      </c>
      <c r="D74" s="29">
        <v>40</v>
      </c>
      <c r="E74" s="29">
        <v>564</v>
      </c>
      <c r="F74" s="58">
        <f t="shared" si="10"/>
        <v>0.37943262411347517</v>
      </c>
    </row>
    <row r="75" spans="1:6" x14ac:dyDescent="0.3">
      <c r="A75" s="36" t="s">
        <v>8</v>
      </c>
      <c r="B75" s="8" t="s">
        <v>47</v>
      </c>
      <c r="C75" s="29">
        <v>296</v>
      </c>
      <c r="D75" s="29">
        <v>49</v>
      </c>
      <c r="E75" s="29">
        <v>747</v>
      </c>
      <c r="F75" s="58">
        <f t="shared" si="10"/>
        <v>0.46184738955823296</v>
      </c>
    </row>
    <row r="76" spans="1:6" x14ac:dyDescent="0.3">
      <c r="A76" s="36" t="s">
        <v>8</v>
      </c>
      <c r="B76" s="8" t="s">
        <v>267</v>
      </c>
      <c r="C76" s="37">
        <f>E76*0.8682</f>
        <v>324.70679999999999</v>
      </c>
      <c r="D76" s="29">
        <v>0</v>
      </c>
      <c r="E76" s="29">
        <v>374</v>
      </c>
      <c r="F76" s="57">
        <v>0.86819999999999997</v>
      </c>
    </row>
    <row r="77" spans="1:6" x14ac:dyDescent="0.3">
      <c r="A77" s="36" t="s">
        <v>8</v>
      </c>
      <c r="B77" s="8" t="s">
        <v>48</v>
      </c>
      <c r="C77" s="29">
        <v>198</v>
      </c>
      <c r="D77" s="29">
        <v>37</v>
      </c>
      <c r="E77" s="29">
        <v>632</v>
      </c>
      <c r="F77" s="58">
        <f>(C77+D77)/E77</f>
        <v>0.37183544303797467</v>
      </c>
    </row>
    <row r="78" spans="1:6" x14ac:dyDescent="0.3">
      <c r="A78" s="36" t="s">
        <v>8</v>
      </c>
      <c r="B78" s="8" t="s">
        <v>49</v>
      </c>
      <c r="C78" s="37">
        <f>E78*0.5613</f>
        <v>250.90110000000001</v>
      </c>
      <c r="D78" s="29">
        <v>0</v>
      </c>
      <c r="E78" s="29">
        <v>447</v>
      </c>
      <c r="F78" s="57">
        <v>0.56130000000000002</v>
      </c>
    </row>
    <row r="79" spans="1:6" x14ac:dyDescent="0.3">
      <c r="A79" s="36" t="s">
        <v>8</v>
      </c>
      <c r="B79" s="8" t="s">
        <v>50</v>
      </c>
      <c r="C79" s="29">
        <v>440</v>
      </c>
      <c r="D79" s="29">
        <v>80</v>
      </c>
      <c r="E79" s="30">
        <v>1603</v>
      </c>
      <c r="F79" s="58">
        <f>(C79+D79)/E79</f>
        <v>0.32439176543980036</v>
      </c>
    </row>
    <row r="80" spans="1:6" x14ac:dyDescent="0.3">
      <c r="A80" s="36" t="s">
        <v>8</v>
      </c>
      <c r="B80" s="8" t="s">
        <v>51</v>
      </c>
      <c r="C80" s="29">
        <v>158</v>
      </c>
      <c r="D80" s="29">
        <v>23</v>
      </c>
      <c r="E80" s="30">
        <v>1379</v>
      </c>
      <c r="F80" s="58">
        <f>(C80+D80)/E80</f>
        <v>0.13125453226976069</v>
      </c>
    </row>
    <row r="81" spans="1:6" x14ac:dyDescent="0.3">
      <c r="A81" s="36" t="s">
        <v>8</v>
      </c>
      <c r="B81" s="8" t="s">
        <v>383</v>
      </c>
      <c r="C81" s="37">
        <f>E81*0.7358</f>
        <v>287.69780000000003</v>
      </c>
      <c r="D81" s="29">
        <v>0</v>
      </c>
      <c r="E81" s="29">
        <v>391</v>
      </c>
      <c r="F81" s="57">
        <v>0.73580000000000001</v>
      </c>
    </row>
    <row r="82" spans="1:6" x14ac:dyDescent="0.3">
      <c r="A82" s="36" t="s">
        <v>8</v>
      </c>
      <c r="B82" s="8" t="s">
        <v>268</v>
      </c>
      <c r="C82" s="37">
        <f>E82*0.6485</f>
        <v>274.31549999999999</v>
      </c>
      <c r="D82" s="29">
        <v>0</v>
      </c>
      <c r="E82" s="29">
        <v>423</v>
      </c>
      <c r="F82" s="57">
        <v>0.64849999999999997</v>
      </c>
    </row>
    <row r="83" spans="1:6" x14ac:dyDescent="0.3">
      <c r="A83" s="36" t="s">
        <v>8</v>
      </c>
      <c r="B83" s="8" t="s">
        <v>269</v>
      </c>
      <c r="C83" s="37">
        <v>252</v>
      </c>
      <c r="D83" s="29">
        <v>0</v>
      </c>
      <c r="E83" s="29">
        <v>345</v>
      </c>
      <c r="F83" s="57">
        <v>0.73099999999999998</v>
      </c>
    </row>
    <row r="84" spans="1:6" x14ac:dyDescent="0.3">
      <c r="A84" s="36" t="s">
        <v>8</v>
      </c>
      <c r="B84" s="8" t="s">
        <v>52</v>
      </c>
      <c r="C84" s="29">
        <v>94</v>
      </c>
      <c r="D84" s="29">
        <v>11</v>
      </c>
      <c r="E84" s="29">
        <v>380</v>
      </c>
      <c r="F84" s="58">
        <f>(C84+D84)/E84</f>
        <v>0.27631578947368424</v>
      </c>
    </row>
    <row r="85" spans="1:6" x14ac:dyDescent="0.3">
      <c r="A85" s="36" t="s">
        <v>8</v>
      </c>
      <c r="B85" s="8" t="s">
        <v>408</v>
      </c>
      <c r="C85" s="37">
        <f>E85*0.6814</f>
        <v>252.79939999999999</v>
      </c>
      <c r="D85" s="29">
        <v>0</v>
      </c>
      <c r="E85" s="29">
        <v>371</v>
      </c>
      <c r="F85" s="57">
        <v>0.68140000000000001</v>
      </c>
    </row>
    <row r="86" spans="1:6" x14ac:dyDescent="0.3">
      <c r="A86" s="36" t="s">
        <v>8</v>
      </c>
      <c r="B86" s="8" t="s">
        <v>53</v>
      </c>
      <c r="C86" s="29">
        <v>175</v>
      </c>
      <c r="D86" s="29">
        <v>24</v>
      </c>
      <c r="E86" s="29">
        <v>402</v>
      </c>
      <c r="F86" s="58">
        <f>(C86+D86)/E86</f>
        <v>0.49502487562189057</v>
      </c>
    </row>
    <row r="87" spans="1:6" x14ac:dyDescent="0.3">
      <c r="A87" s="36" t="s">
        <v>8</v>
      </c>
      <c r="B87" s="8" t="s">
        <v>54</v>
      </c>
      <c r="C87" s="29">
        <v>108</v>
      </c>
      <c r="D87" s="29">
        <v>77</v>
      </c>
      <c r="E87" s="29">
        <v>514</v>
      </c>
      <c r="F87" s="58">
        <f>(C87+D87)/E87</f>
        <v>0.35992217898832685</v>
      </c>
    </row>
    <row r="88" spans="1:6" x14ac:dyDescent="0.3">
      <c r="A88" s="36" t="s">
        <v>8</v>
      </c>
      <c r="B88" s="8" t="s">
        <v>55</v>
      </c>
      <c r="C88" s="29">
        <v>44</v>
      </c>
      <c r="D88" s="29">
        <v>52</v>
      </c>
      <c r="E88" s="29">
        <v>321</v>
      </c>
      <c r="F88" s="58">
        <f>(C88+D88)/E88</f>
        <v>0.29906542056074764</v>
      </c>
    </row>
    <row r="89" spans="1:6" x14ac:dyDescent="0.3">
      <c r="A89" s="36" t="s">
        <v>8</v>
      </c>
      <c r="B89" s="8" t="s">
        <v>270</v>
      </c>
      <c r="C89" s="37">
        <f>E89*0.7826</f>
        <v>376.43059999999997</v>
      </c>
      <c r="D89" s="29">
        <v>0</v>
      </c>
      <c r="E89" s="29">
        <v>481</v>
      </c>
      <c r="F89" s="57">
        <v>0.78259999999999996</v>
      </c>
    </row>
    <row r="90" spans="1:6" x14ac:dyDescent="0.3">
      <c r="A90" s="36" t="s">
        <v>8</v>
      </c>
      <c r="B90" s="8" t="s">
        <v>56</v>
      </c>
      <c r="C90" s="29">
        <v>762</v>
      </c>
      <c r="D90" s="29">
        <v>82</v>
      </c>
      <c r="E90" s="30">
        <v>1796</v>
      </c>
      <c r="F90" s="58">
        <f>(C90+D90)/E90</f>
        <v>0.46993318485523383</v>
      </c>
    </row>
    <row r="91" spans="1:6" x14ac:dyDescent="0.3">
      <c r="A91" s="36" t="s">
        <v>8</v>
      </c>
      <c r="B91" s="8" t="s">
        <v>271</v>
      </c>
      <c r="C91" s="37">
        <f>E91*0.827</f>
        <v>86.007999999999996</v>
      </c>
      <c r="D91" s="29">
        <v>0</v>
      </c>
      <c r="E91" s="29">
        <v>104</v>
      </c>
      <c r="F91" s="57">
        <v>0.82699999999999996</v>
      </c>
    </row>
    <row r="92" spans="1:6" x14ac:dyDescent="0.3">
      <c r="A92" s="36" t="s">
        <v>8</v>
      </c>
      <c r="B92" s="8" t="s">
        <v>272</v>
      </c>
      <c r="C92" s="29">
        <v>400</v>
      </c>
      <c r="D92" s="29">
        <v>0</v>
      </c>
      <c r="E92" s="29">
        <v>400</v>
      </c>
      <c r="F92" s="57">
        <v>1</v>
      </c>
    </row>
    <row r="93" spans="1:6" x14ac:dyDescent="0.3">
      <c r="A93" s="36" t="s">
        <v>8</v>
      </c>
      <c r="B93" s="8" t="s">
        <v>273</v>
      </c>
      <c r="C93" s="29">
        <v>357</v>
      </c>
      <c r="D93" s="29">
        <v>0</v>
      </c>
      <c r="E93" s="29">
        <v>357</v>
      </c>
      <c r="F93" s="57">
        <v>1</v>
      </c>
    </row>
    <row r="94" spans="1:6" x14ac:dyDescent="0.3">
      <c r="A94" s="36" t="s">
        <v>8</v>
      </c>
      <c r="B94" s="8" t="s">
        <v>274</v>
      </c>
      <c r="C94" s="37">
        <f>E94*0.9096</f>
        <v>351.10559999999998</v>
      </c>
      <c r="D94" s="29">
        <v>0</v>
      </c>
      <c r="E94" s="29">
        <v>386</v>
      </c>
      <c r="F94" s="57">
        <v>0.90959999999999996</v>
      </c>
    </row>
    <row r="95" spans="1:6" x14ac:dyDescent="0.3">
      <c r="A95" s="36" t="s">
        <v>8</v>
      </c>
      <c r="B95" s="8" t="s">
        <v>275</v>
      </c>
      <c r="C95" s="29">
        <v>410</v>
      </c>
      <c r="D95" s="29">
        <v>0</v>
      </c>
      <c r="E95" s="29">
        <v>410</v>
      </c>
      <c r="F95" s="57">
        <v>1</v>
      </c>
    </row>
    <row r="96" spans="1:6" x14ac:dyDescent="0.3">
      <c r="A96" s="40" t="s">
        <v>454</v>
      </c>
      <c r="B96" s="6" t="s">
        <v>443</v>
      </c>
      <c r="C96" s="38">
        <f>SUM(C97:C99)</f>
        <v>241.96450000000002</v>
      </c>
      <c r="D96" s="38">
        <f t="shared" ref="D96:E96" si="11">SUM(D97:D99)</f>
        <v>0</v>
      </c>
      <c r="E96" s="38">
        <f t="shared" si="11"/>
        <v>298</v>
      </c>
      <c r="F96" s="46">
        <f t="shared" ref="F96:F126" si="12">(C96+D96)/E96</f>
        <v>0.81196140939597317</v>
      </c>
    </row>
    <row r="97" spans="1:6" x14ac:dyDescent="0.3">
      <c r="A97" s="36" t="s">
        <v>57</v>
      </c>
      <c r="B97" s="8" t="s">
        <v>276</v>
      </c>
      <c r="C97" s="12">
        <f>E97*0.7082</f>
        <v>50.282200000000003</v>
      </c>
      <c r="D97" s="12">
        <v>0</v>
      </c>
      <c r="E97" s="12">
        <v>71</v>
      </c>
      <c r="F97" s="59">
        <v>0.70820000000000005</v>
      </c>
    </row>
    <row r="98" spans="1:6" x14ac:dyDescent="0.3">
      <c r="A98" s="36" t="s">
        <v>57</v>
      </c>
      <c r="B98" s="8" t="s">
        <v>277</v>
      </c>
      <c r="C98" s="12">
        <f>E98*0.6589</f>
        <v>44.146300000000004</v>
      </c>
      <c r="D98" s="12">
        <v>0</v>
      </c>
      <c r="E98" s="12">
        <v>67</v>
      </c>
      <c r="F98" s="59">
        <v>0.65890000000000004</v>
      </c>
    </row>
    <row r="99" spans="1:6" x14ac:dyDescent="0.3">
      <c r="A99" s="36" t="s">
        <v>57</v>
      </c>
      <c r="B99" s="8" t="s">
        <v>278</v>
      </c>
      <c r="C99" s="12">
        <f>E99*0.9221</f>
        <v>147.536</v>
      </c>
      <c r="D99" s="12">
        <v>0</v>
      </c>
      <c r="E99" s="12">
        <v>160</v>
      </c>
      <c r="F99" s="59">
        <v>0.92210000000000003</v>
      </c>
    </row>
    <row r="100" spans="1:6" x14ac:dyDescent="0.3">
      <c r="A100" s="40" t="s">
        <v>455</v>
      </c>
      <c r="B100" s="6" t="s">
        <v>443</v>
      </c>
      <c r="C100" s="7">
        <f>SUM(C101:C115)</f>
        <v>1860.2756999999999</v>
      </c>
      <c r="D100" s="7">
        <f>SUM(D101:D115)</f>
        <v>0</v>
      </c>
      <c r="E100" s="7">
        <f>SUM(E101:E115)</f>
        <v>1963</v>
      </c>
      <c r="F100" s="46">
        <f t="shared" si="12"/>
        <v>0.94766974019358119</v>
      </c>
    </row>
    <row r="101" spans="1:6" x14ac:dyDescent="0.3">
      <c r="A101" s="36" t="s">
        <v>58</v>
      </c>
      <c r="B101" s="8" t="s">
        <v>386</v>
      </c>
      <c r="C101" s="12">
        <v>120</v>
      </c>
      <c r="D101" s="12">
        <v>0</v>
      </c>
      <c r="E101" s="12">
        <v>120</v>
      </c>
      <c r="F101" s="58">
        <v>1</v>
      </c>
    </row>
    <row r="102" spans="1:6" x14ac:dyDescent="0.3">
      <c r="A102" s="36" t="s">
        <v>58</v>
      </c>
      <c r="B102" s="8" t="s">
        <v>387</v>
      </c>
      <c r="C102" s="12">
        <v>149</v>
      </c>
      <c r="D102" s="12">
        <v>0</v>
      </c>
      <c r="E102" s="12">
        <v>149</v>
      </c>
      <c r="F102" s="58">
        <v>1</v>
      </c>
    </row>
    <row r="103" spans="1:6" x14ac:dyDescent="0.3">
      <c r="A103" s="36" t="s">
        <v>58</v>
      </c>
      <c r="B103" s="8" t="s">
        <v>388</v>
      </c>
      <c r="C103" s="12">
        <v>164</v>
      </c>
      <c r="D103" s="12">
        <v>0</v>
      </c>
      <c r="E103" s="12">
        <v>164</v>
      </c>
      <c r="F103" s="58">
        <v>1</v>
      </c>
    </row>
    <row r="104" spans="1:6" x14ac:dyDescent="0.3">
      <c r="A104" s="36" t="s">
        <v>58</v>
      </c>
      <c r="B104" s="8" t="s">
        <v>389</v>
      </c>
      <c r="C104" s="12">
        <v>22</v>
      </c>
      <c r="D104" s="12">
        <v>0</v>
      </c>
      <c r="E104" s="12">
        <v>22</v>
      </c>
      <c r="F104" s="58">
        <v>1</v>
      </c>
    </row>
    <row r="105" spans="1:6" x14ac:dyDescent="0.3">
      <c r="A105" s="36" t="s">
        <v>58</v>
      </c>
      <c r="B105" s="8" t="s">
        <v>390</v>
      </c>
      <c r="C105" s="12">
        <v>176</v>
      </c>
      <c r="D105" s="12">
        <v>0</v>
      </c>
      <c r="E105" s="12">
        <v>176</v>
      </c>
      <c r="F105" s="58">
        <v>1</v>
      </c>
    </row>
    <row r="106" spans="1:6" x14ac:dyDescent="0.3">
      <c r="A106" s="36" t="s">
        <v>58</v>
      </c>
      <c r="B106" s="8" t="s">
        <v>391</v>
      </c>
      <c r="C106" s="12">
        <v>270</v>
      </c>
      <c r="D106" s="12">
        <v>0</v>
      </c>
      <c r="E106" s="12">
        <v>270</v>
      </c>
      <c r="F106" s="58">
        <v>1</v>
      </c>
    </row>
    <row r="107" spans="1:6" x14ac:dyDescent="0.3">
      <c r="A107" s="36" t="s">
        <v>58</v>
      </c>
      <c r="B107" s="8" t="s">
        <v>392</v>
      </c>
      <c r="C107" s="12">
        <v>83</v>
      </c>
      <c r="D107" s="12">
        <v>0</v>
      </c>
      <c r="E107" s="12">
        <v>83</v>
      </c>
      <c r="F107" s="58">
        <v>1</v>
      </c>
    </row>
    <row r="108" spans="1:6" x14ac:dyDescent="0.3">
      <c r="A108" s="36" t="s">
        <v>58</v>
      </c>
      <c r="B108" s="8" t="s">
        <v>393</v>
      </c>
      <c r="C108" s="12">
        <v>107</v>
      </c>
      <c r="D108" s="12">
        <v>0</v>
      </c>
      <c r="E108" s="12">
        <v>107</v>
      </c>
      <c r="F108" s="58">
        <v>1</v>
      </c>
    </row>
    <row r="109" spans="1:6" x14ac:dyDescent="0.3">
      <c r="A109" s="36" t="s">
        <v>58</v>
      </c>
      <c r="B109" s="8" t="s">
        <v>394</v>
      </c>
      <c r="C109" s="12">
        <f>E109*0.48</f>
        <v>25.919999999999998</v>
      </c>
      <c r="D109" s="12">
        <v>0</v>
      </c>
      <c r="E109" s="12">
        <v>54</v>
      </c>
      <c r="F109" s="59">
        <v>0.48</v>
      </c>
    </row>
    <row r="110" spans="1:6" x14ac:dyDescent="0.3">
      <c r="A110" s="36" t="s">
        <v>58</v>
      </c>
      <c r="B110" s="8" t="s">
        <v>395</v>
      </c>
      <c r="C110" s="12">
        <f>E110*0.9245</f>
        <v>83.204999999999998</v>
      </c>
      <c r="D110" s="12">
        <v>0</v>
      </c>
      <c r="E110" s="12">
        <v>90</v>
      </c>
      <c r="F110" s="59">
        <v>0.92449999999999999</v>
      </c>
    </row>
    <row r="111" spans="1:6" x14ac:dyDescent="0.3">
      <c r="A111" s="36" t="s">
        <v>58</v>
      </c>
      <c r="B111" s="8" t="s">
        <v>396</v>
      </c>
      <c r="C111" s="12">
        <v>187</v>
      </c>
      <c r="D111" s="12">
        <v>0</v>
      </c>
      <c r="E111" s="12">
        <v>187</v>
      </c>
      <c r="F111" s="58">
        <v>1</v>
      </c>
    </row>
    <row r="112" spans="1:6" x14ac:dyDescent="0.3">
      <c r="A112" s="36" t="s">
        <v>58</v>
      </c>
      <c r="B112" s="8" t="s">
        <v>397</v>
      </c>
      <c r="C112" s="12">
        <v>231</v>
      </c>
      <c r="D112" s="12">
        <v>0</v>
      </c>
      <c r="E112" s="12">
        <v>231</v>
      </c>
      <c r="F112" s="58">
        <v>1</v>
      </c>
    </row>
    <row r="113" spans="1:10" x14ac:dyDescent="0.3">
      <c r="A113" s="36" t="s">
        <v>58</v>
      </c>
      <c r="B113" s="8" t="s">
        <v>398</v>
      </c>
      <c r="C113" s="12">
        <f>E113*0.7272</f>
        <v>144.71279999999999</v>
      </c>
      <c r="D113" s="12">
        <v>0</v>
      </c>
      <c r="E113" s="12">
        <v>199</v>
      </c>
      <c r="F113" s="59">
        <v>0.72719999999999996</v>
      </c>
    </row>
    <row r="114" spans="1:10" x14ac:dyDescent="0.3">
      <c r="A114" s="36" t="s">
        <v>58</v>
      </c>
      <c r="B114" s="8" t="s">
        <v>399</v>
      </c>
      <c r="C114" s="12">
        <f>E114*0.9142</f>
        <v>43.881599999999999</v>
      </c>
      <c r="D114" s="12">
        <v>0</v>
      </c>
      <c r="E114" s="12">
        <v>48</v>
      </c>
      <c r="F114" s="59">
        <v>0.91420000000000001</v>
      </c>
    </row>
    <row r="115" spans="1:10" x14ac:dyDescent="0.3">
      <c r="A115" s="36" t="s">
        <v>58</v>
      </c>
      <c r="B115" s="8" t="s">
        <v>400</v>
      </c>
      <c r="C115" s="12">
        <f>E115*0.8501</f>
        <v>53.5563</v>
      </c>
      <c r="D115" s="12">
        <v>0</v>
      </c>
      <c r="E115" s="12">
        <v>63</v>
      </c>
      <c r="F115" s="59">
        <v>0.85009999999999997</v>
      </c>
    </row>
    <row r="116" spans="1:10" x14ac:dyDescent="0.3">
      <c r="A116" s="40" t="s">
        <v>456</v>
      </c>
      <c r="B116" s="6" t="s">
        <v>443</v>
      </c>
      <c r="C116" s="13">
        <f>SUM(C117:C118)</f>
        <v>103</v>
      </c>
      <c r="D116" s="13">
        <f>SUM(D117:D118)</f>
        <v>0</v>
      </c>
      <c r="E116" s="13">
        <f>SUM(E117:E118)</f>
        <v>117</v>
      </c>
      <c r="F116" s="46">
        <f t="shared" si="12"/>
        <v>0.88034188034188032</v>
      </c>
    </row>
    <row r="117" spans="1:10" x14ac:dyDescent="0.3">
      <c r="A117" s="41" t="s">
        <v>59</v>
      </c>
      <c r="B117" s="16" t="s">
        <v>370</v>
      </c>
      <c r="C117" s="37">
        <v>50</v>
      </c>
      <c r="D117" s="29">
        <v>0</v>
      </c>
      <c r="E117" s="29">
        <v>58</v>
      </c>
      <c r="F117" s="59">
        <v>0.86780000000000002</v>
      </c>
    </row>
    <row r="118" spans="1:10" x14ac:dyDescent="0.3">
      <c r="A118" s="41" t="s">
        <v>59</v>
      </c>
      <c r="B118" s="16" t="s">
        <v>371</v>
      </c>
      <c r="C118" s="37">
        <v>53</v>
      </c>
      <c r="D118" s="29">
        <v>0</v>
      </c>
      <c r="E118" s="29">
        <v>59</v>
      </c>
      <c r="F118" s="59">
        <v>0.89700000000000002</v>
      </c>
    </row>
    <row r="119" spans="1:10" x14ac:dyDescent="0.3">
      <c r="A119" s="40" t="s">
        <v>457</v>
      </c>
      <c r="B119" s="6" t="s">
        <v>443</v>
      </c>
      <c r="C119" s="7">
        <f>SUM(C120:C121)</f>
        <v>72</v>
      </c>
      <c r="D119" s="7">
        <f>SUM(D120:D121)</f>
        <v>0</v>
      </c>
      <c r="E119" s="7">
        <f>SUM(E120:E121)</f>
        <v>73</v>
      </c>
      <c r="F119" s="46">
        <f t="shared" si="12"/>
        <v>0.98630136986301364</v>
      </c>
    </row>
    <row r="120" spans="1:10" x14ac:dyDescent="0.3">
      <c r="A120" s="36" t="s">
        <v>60</v>
      </c>
      <c r="B120" s="8" t="s">
        <v>61</v>
      </c>
      <c r="C120" s="29">
        <v>39</v>
      </c>
      <c r="D120" s="29">
        <v>0</v>
      </c>
      <c r="E120" s="29">
        <v>39</v>
      </c>
      <c r="F120" s="58">
        <v>1</v>
      </c>
    </row>
    <row r="121" spans="1:10" s="14" customFormat="1" x14ac:dyDescent="0.3">
      <c r="A121" s="36" t="s">
        <v>60</v>
      </c>
      <c r="B121" s="8" t="s">
        <v>62</v>
      </c>
      <c r="C121" s="37">
        <v>33</v>
      </c>
      <c r="D121" s="29">
        <v>0</v>
      </c>
      <c r="E121" s="29">
        <v>34</v>
      </c>
      <c r="F121" s="59">
        <v>0.98819999999999997</v>
      </c>
      <c r="H121" s="15"/>
      <c r="J121" s="15"/>
    </row>
    <row r="122" spans="1:10" s="14" customFormat="1" x14ac:dyDescent="0.3">
      <c r="A122" s="36" t="s">
        <v>60</v>
      </c>
      <c r="B122" s="8" t="s">
        <v>401</v>
      </c>
      <c r="C122" s="29">
        <v>0</v>
      </c>
      <c r="D122" s="29">
        <v>0</v>
      </c>
      <c r="E122" s="29">
        <v>0</v>
      </c>
      <c r="F122" s="58">
        <v>0</v>
      </c>
      <c r="H122" s="15"/>
      <c r="J122" s="15"/>
    </row>
    <row r="123" spans="1:10" s="14" customFormat="1" x14ac:dyDescent="0.3">
      <c r="A123" s="36" t="s">
        <v>60</v>
      </c>
      <c r="B123" s="8" t="s">
        <v>402</v>
      </c>
      <c r="C123" s="29">
        <v>0</v>
      </c>
      <c r="D123" s="29">
        <v>0</v>
      </c>
      <c r="E123" s="29">
        <v>0</v>
      </c>
      <c r="F123" s="58">
        <v>0</v>
      </c>
      <c r="H123" s="15"/>
      <c r="J123" s="15"/>
    </row>
    <row r="124" spans="1:10" x14ac:dyDescent="0.3">
      <c r="A124" s="40" t="s">
        <v>458</v>
      </c>
      <c r="B124" s="6" t="s">
        <v>443</v>
      </c>
      <c r="C124" s="7">
        <f>SUM(C125:C125)</f>
        <v>126</v>
      </c>
      <c r="D124" s="7">
        <f>SUM(D125:D125)</f>
        <v>28</v>
      </c>
      <c r="E124" s="7">
        <f>SUM(E125:E125)</f>
        <v>448</v>
      </c>
      <c r="F124" s="46">
        <f t="shared" si="12"/>
        <v>0.34375</v>
      </c>
    </row>
    <row r="125" spans="1:10" x14ac:dyDescent="0.3">
      <c r="A125" s="36" t="s">
        <v>63</v>
      </c>
      <c r="B125" s="8" t="s">
        <v>64</v>
      </c>
      <c r="C125" s="24">
        <v>126</v>
      </c>
      <c r="D125" s="24">
        <v>28</v>
      </c>
      <c r="E125" s="24">
        <v>448</v>
      </c>
      <c r="F125" s="58">
        <f t="shared" si="12"/>
        <v>0.34375</v>
      </c>
    </row>
    <row r="126" spans="1:10" x14ac:dyDescent="0.3">
      <c r="A126" s="40" t="s">
        <v>459</v>
      </c>
      <c r="B126" s="6" t="s">
        <v>443</v>
      </c>
      <c r="C126" s="7">
        <f>SUM(C127:C128)</f>
        <v>264</v>
      </c>
      <c r="D126" s="7">
        <f>SUM(D127:D128)</f>
        <v>0</v>
      </c>
      <c r="E126" s="7">
        <f>SUM(E127:E128)</f>
        <v>357</v>
      </c>
      <c r="F126" s="46">
        <f t="shared" si="12"/>
        <v>0.73949579831932777</v>
      </c>
    </row>
    <row r="127" spans="1:10" x14ac:dyDescent="0.3">
      <c r="A127" s="36" t="s">
        <v>65</v>
      </c>
      <c r="B127" s="8" t="s">
        <v>66</v>
      </c>
      <c r="C127" s="29">
        <v>126</v>
      </c>
      <c r="D127" s="29">
        <v>0</v>
      </c>
      <c r="E127" s="29">
        <v>159</v>
      </c>
      <c r="F127" s="59">
        <v>0.78990000000000005</v>
      </c>
    </row>
    <row r="128" spans="1:10" x14ac:dyDescent="0.3">
      <c r="A128" s="36" t="s">
        <v>65</v>
      </c>
      <c r="B128" s="8" t="s">
        <v>67</v>
      </c>
      <c r="C128" s="29">
        <v>138</v>
      </c>
      <c r="D128" s="29">
        <v>0</v>
      </c>
      <c r="E128" s="29">
        <v>198</v>
      </c>
      <c r="F128" s="59">
        <v>0.69569999999999999</v>
      </c>
    </row>
    <row r="129" spans="1:6" x14ac:dyDescent="0.3">
      <c r="A129" s="40" t="s">
        <v>460</v>
      </c>
      <c r="B129" s="6" t="s">
        <v>443</v>
      </c>
      <c r="C129" s="7">
        <f>SUM(C130:C131)</f>
        <v>185</v>
      </c>
      <c r="D129" s="7">
        <f>SUM(D130:D131)</f>
        <v>18</v>
      </c>
      <c r="E129" s="7">
        <f>SUM(E130:E131)</f>
        <v>274</v>
      </c>
      <c r="F129" s="46">
        <f t="shared" ref="F129:F192" si="13">(C129+D129)/E129</f>
        <v>0.74087591240875916</v>
      </c>
    </row>
    <row r="130" spans="1:6" x14ac:dyDescent="0.3">
      <c r="A130" s="36" t="s">
        <v>68</v>
      </c>
      <c r="B130" s="8" t="s">
        <v>69</v>
      </c>
      <c r="C130" s="12">
        <v>131</v>
      </c>
      <c r="D130" s="12">
        <v>16</v>
      </c>
      <c r="E130" s="12">
        <v>192</v>
      </c>
      <c r="F130" s="58">
        <f t="shared" si="13"/>
        <v>0.765625</v>
      </c>
    </row>
    <row r="131" spans="1:6" x14ac:dyDescent="0.3">
      <c r="A131" s="36" t="s">
        <v>68</v>
      </c>
      <c r="B131" s="8" t="s">
        <v>70</v>
      </c>
      <c r="C131" s="12">
        <v>54</v>
      </c>
      <c r="D131" s="12">
        <v>2</v>
      </c>
      <c r="E131" s="12">
        <v>82</v>
      </c>
      <c r="F131" s="58">
        <f t="shared" si="13"/>
        <v>0.68292682926829273</v>
      </c>
    </row>
    <row r="132" spans="1:6" x14ac:dyDescent="0.3">
      <c r="A132" s="40" t="s">
        <v>461</v>
      </c>
      <c r="B132" s="6" t="s">
        <v>443</v>
      </c>
      <c r="C132" s="7">
        <f>SUM(C133:C135)</f>
        <v>207</v>
      </c>
      <c r="D132" s="7">
        <f>SUM(D133:D135)</f>
        <v>69</v>
      </c>
      <c r="E132" s="7">
        <f>SUM(E133:E135)</f>
        <v>789</v>
      </c>
      <c r="F132" s="46">
        <f t="shared" si="13"/>
        <v>0.34980988593155893</v>
      </c>
    </row>
    <row r="133" spans="1:6" x14ac:dyDescent="0.3">
      <c r="A133" s="36" t="s">
        <v>71</v>
      </c>
      <c r="B133" s="8" t="s">
        <v>72</v>
      </c>
      <c r="C133" s="12">
        <v>121</v>
      </c>
      <c r="D133" s="12">
        <v>38</v>
      </c>
      <c r="E133" s="12">
        <v>423</v>
      </c>
      <c r="F133" s="58">
        <f t="shared" si="13"/>
        <v>0.37588652482269502</v>
      </c>
    </row>
    <row r="134" spans="1:6" x14ac:dyDescent="0.3">
      <c r="A134" s="36" t="s">
        <v>71</v>
      </c>
      <c r="B134" s="8" t="s">
        <v>499</v>
      </c>
      <c r="C134" s="12">
        <v>35</v>
      </c>
      <c r="D134" s="12">
        <v>15</v>
      </c>
      <c r="E134" s="12">
        <v>161</v>
      </c>
      <c r="F134" s="58">
        <f t="shared" si="13"/>
        <v>0.3105590062111801</v>
      </c>
    </row>
    <row r="135" spans="1:6" x14ac:dyDescent="0.3">
      <c r="A135" s="36" t="s">
        <v>71</v>
      </c>
      <c r="B135" s="8" t="s">
        <v>500</v>
      </c>
      <c r="C135" s="12">
        <v>51</v>
      </c>
      <c r="D135" s="12">
        <v>16</v>
      </c>
      <c r="E135" s="12">
        <v>205</v>
      </c>
      <c r="F135" s="58">
        <f t="shared" si="13"/>
        <v>0.32682926829268294</v>
      </c>
    </row>
    <row r="136" spans="1:6" x14ac:dyDescent="0.3">
      <c r="A136" s="40" t="s">
        <v>462</v>
      </c>
      <c r="B136" s="6" t="s">
        <v>443</v>
      </c>
      <c r="C136" s="7">
        <f>SUM(C137:C138)</f>
        <v>472</v>
      </c>
      <c r="D136" s="7">
        <f>SUM(D137:D138)</f>
        <v>0</v>
      </c>
      <c r="E136" s="7">
        <f>SUM(E137:E138)</f>
        <v>472</v>
      </c>
      <c r="F136" s="46">
        <f t="shared" si="13"/>
        <v>1</v>
      </c>
    </row>
    <row r="137" spans="1:6" x14ac:dyDescent="0.3">
      <c r="A137" s="36" t="s">
        <v>73</v>
      </c>
      <c r="B137" s="8" t="s">
        <v>279</v>
      </c>
      <c r="C137" s="12">
        <v>242</v>
      </c>
      <c r="D137" s="12">
        <v>0</v>
      </c>
      <c r="E137" s="12">
        <v>242</v>
      </c>
      <c r="F137" s="58">
        <v>1</v>
      </c>
    </row>
    <row r="138" spans="1:6" x14ac:dyDescent="0.3">
      <c r="A138" s="36" t="s">
        <v>73</v>
      </c>
      <c r="B138" s="8" t="s">
        <v>280</v>
      </c>
      <c r="C138" s="12">
        <v>230</v>
      </c>
      <c r="D138" s="12">
        <v>0</v>
      </c>
      <c r="E138" s="12">
        <v>230</v>
      </c>
      <c r="F138" s="58">
        <v>1</v>
      </c>
    </row>
    <row r="139" spans="1:6" x14ac:dyDescent="0.3">
      <c r="A139" s="40" t="s">
        <v>463</v>
      </c>
      <c r="B139" s="6" t="s">
        <v>443</v>
      </c>
      <c r="C139" s="7">
        <f>SUM(C140:C172)</f>
        <v>3408</v>
      </c>
      <c r="D139" s="7">
        <f>SUM(D140:D172)</f>
        <v>924</v>
      </c>
      <c r="E139" s="7">
        <f>SUM(E140:E172)</f>
        <v>12405</v>
      </c>
      <c r="F139" s="46">
        <f t="shared" si="13"/>
        <v>0.34921402660217654</v>
      </c>
    </row>
    <row r="140" spans="1:6" x14ac:dyDescent="0.3">
      <c r="A140" s="36" t="s">
        <v>74</v>
      </c>
      <c r="B140" s="8" t="s">
        <v>75</v>
      </c>
      <c r="C140" s="29">
        <v>39</v>
      </c>
      <c r="D140" s="29">
        <v>21</v>
      </c>
      <c r="E140" s="29">
        <v>200</v>
      </c>
      <c r="F140" s="58">
        <f t="shared" si="13"/>
        <v>0.3</v>
      </c>
    </row>
    <row r="141" spans="1:6" x14ac:dyDescent="0.3">
      <c r="A141" s="36" t="s">
        <v>74</v>
      </c>
      <c r="B141" s="8" t="s">
        <v>76</v>
      </c>
      <c r="C141" s="29">
        <v>187</v>
      </c>
      <c r="D141" s="29">
        <v>24</v>
      </c>
      <c r="E141" s="29">
        <v>402</v>
      </c>
      <c r="F141" s="58">
        <f t="shared" si="13"/>
        <v>0.52487562189054726</v>
      </c>
    </row>
    <row r="142" spans="1:6" x14ac:dyDescent="0.3">
      <c r="A142" s="36" t="s">
        <v>74</v>
      </c>
      <c r="B142" s="8" t="s">
        <v>77</v>
      </c>
      <c r="C142" s="29">
        <v>140</v>
      </c>
      <c r="D142" s="29">
        <v>121</v>
      </c>
      <c r="E142" s="29">
        <v>453</v>
      </c>
      <c r="F142" s="58">
        <f t="shared" si="13"/>
        <v>0.57615894039735094</v>
      </c>
    </row>
    <row r="143" spans="1:6" x14ac:dyDescent="0.3">
      <c r="A143" s="36" t="s">
        <v>74</v>
      </c>
      <c r="B143" s="8" t="s">
        <v>411</v>
      </c>
      <c r="C143" s="29">
        <v>0</v>
      </c>
      <c r="D143" s="29">
        <v>0</v>
      </c>
      <c r="E143" s="29">
        <v>0</v>
      </c>
      <c r="F143" s="58">
        <v>0</v>
      </c>
    </row>
    <row r="144" spans="1:6" x14ac:dyDescent="0.3">
      <c r="A144" s="36" t="s">
        <v>74</v>
      </c>
      <c r="B144" s="8" t="s">
        <v>78</v>
      </c>
      <c r="C144" s="29">
        <v>90</v>
      </c>
      <c r="D144" s="29">
        <v>15</v>
      </c>
      <c r="E144" s="29">
        <v>435</v>
      </c>
      <c r="F144" s="58">
        <f t="shared" ref="F144:F172" si="14">(C144+D144)/E144</f>
        <v>0.2413793103448276</v>
      </c>
    </row>
    <row r="145" spans="1:6" x14ac:dyDescent="0.3">
      <c r="A145" s="36" t="s">
        <v>74</v>
      </c>
      <c r="B145" s="8" t="s">
        <v>79</v>
      </c>
      <c r="C145" s="29">
        <v>47</v>
      </c>
      <c r="D145" s="29">
        <v>27</v>
      </c>
      <c r="E145" s="29">
        <v>329</v>
      </c>
      <c r="F145" s="58">
        <f t="shared" si="14"/>
        <v>0.22492401215805471</v>
      </c>
    </row>
    <row r="146" spans="1:6" x14ac:dyDescent="0.3">
      <c r="A146" s="36" t="s">
        <v>74</v>
      </c>
      <c r="B146" s="8" t="s">
        <v>80</v>
      </c>
      <c r="C146" s="29">
        <v>6</v>
      </c>
      <c r="D146" s="29">
        <v>1</v>
      </c>
      <c r="E146" s="29">
        <v>14</v>
      </c>
      <c r="F146" s="58">
        <f t="shared" si="14"/>
        <v>0.5</v>
      </c>
    </row>
    <row r="147" spans="1:6" x14ac:dyDescent="0.3">
      <c r="A147" s="36" t="s">
        <v>74</v>
      </c>
      <c r="B147" s="8" t="s">
        <v>81</v>
      </c>
      <c r="C147" s="29">
        <v>42</v>
      </c>
      <c r="D147" s="29">
        <v>31</v>
      </c>
      <c r="E147" s="29">
        <v>289</v>
      </c>
      <c r="F147" s="58">
        <f t="shared" si="14"/>
        <v>0.25259515570934254</v>
      </c>
    </row>
    <row r="148" spans="1:6" x14ac:dyDescent="0.3">
      <c r="A148" s="36" t="s">
        <v>74</v>
      </c>
      <c r="B148" s="8" t="s">
        <v>19</v>
      </c>
      <c r="C148" s="29">
        <v>129</v>
      </c>
      <c r="D148" s="29">
        <v>30</v>
      </c>
      <c r="E148" s="29">
        <v>325</v>
      </c>
      <c r="F148" s="58">
        <f t="shared" si="14"/>
        <v>0.48923076923076925</v>
      </c>
    </row>
    <row r="149" spans="1:6" x14ac:dyDescent="0.3">
      <c r="A149" s="36" t="s">
        <v>74</v>
      </c>
      <c r="B149" s="8" t="s">
        <v>82</v>
      </c>
      <c r="C149" s="29">
        <v>7</v>
      </c>
      <c r="D149" s="29">
        <v>1</v>
      </c>
      <c r="E149" s="29">
        <v>14</v>
      </c>
      <c r="F149" s="58">
        <f t="shared" si="14"/>
        <v>0.5714285714285714</v>
      </c>
    </row>
    <row r="150" spans="1:6" x14ac:dyDescent="0.3">
      <c r="A150" s="36" t="s">
        <v>74</v>
      </c>
      <c r="B150" s="8" t="s">
        <v>83</v>
      </c>
      <c r="C150" s="29">
        <v>93</v>
      </c>
      <c r="D150" s="29">
        <v>8</v>
      </c>
      <c r="E150" s="29">
        <v>151</v>
      </c>
      <c r="F150" s="58">
        <f t="shared" si="14"/>
        <v>0.66887417218543044</v>
      </c>
    </row>
    <row r="151" spans="1:6" x14ac:dyDescent="0.3">
      <c r="A151" s="36" t="s">
        <v>74</v>
      </c>
      <c r="B151" s="8" t="s">
        <v>84</v>
      </c>
      <c r="C151" s="29">
        <v>199</v>
      </c>
      <c r="D151" s="29">
        <v>40</v>
      </c>
      <c r="E151" s="29">
        <v>386</v>
      </c>
      <c r="F151" s="58">
        <f t="shared" si="14"/>
        <v>0.61917098445595853</v>
      </c>
    </row>
    <row r="152" spans="1:6" x14ac:dyDescent="0.3">
      <c r="A152" s="36" t="s">
        <v>74</v>
      </c>
      <c r="B152" s="8" t="s">
        <v>85</v>
      </c>
      <c r="C152" s="29">
        <v>65</v>
      </c>
      <c r="D152" s="29">
        <v>21</v>
      </c>
      <c r="E152" s="29">
        <v>407</v>
      </c>
      <c r="F152" s="58">
        <f t="shared" si="14"/>
        <v>0.2113022113022113</v>
      </c>
    </row>
    <row r="153" spans="1:6" x14ac:dyDescent="0.3">
      <c r="A153" s="36" t="s">
        <v>74</v>
      </c>
      <c r="B153" s="8" t="s">
        <v>86</v>
      </c>
      <c r="C153" s="29">
        <v>197</v>
      </c>
      <c r="D153" s="29">
        <v>45</v>
      </c>
      <c r="E153" s="29">
        <v>418</v>
      </c>
      <c r="F153" s="58">
        <f t="shared" si="14"/>
        <v>0.57894736842105265</v>
      </c>
    </row>
    <row r="154" spans="1:6" x14ac:dyDescent="0.3">
      <c r="A154" s="36" t="s">
        <v>74</v>
      </c>
      <c r="B154" s="8" t="s">
        <v>87</v>
      </c>
      <c r="C154" s="29">
        <v>80</v>
      </c>
      <c r="D154" s="29">
        <v>64</v>
      </c>
      <c r="E154" s="29">
        <v>484</v>
      </c>
      <c r="F154" s="58">
        <f t="shared" si="14"/>
        <v>0.2975206611570248</v>
      </c>
    </row>
    <row r="155" spans="1:6" x14ac:dyDescent="0.3">
      <c r="A155" s="36" t="s">
        <v>74</v>
      </c>
      <c r="B155" s="8" t="s">
        <v>88</v>
      </c>
      <c r="C155" s="29">
        <v>231</v>
      </c>
      <c r="D155" s="29">
        <v>64</v>
      </c>
      <c r="E155" s="30">
        <v>953</v>
      </c>
      <c r="F155" s="58">
        <f t="shared" si="14"/>
        <v>0.30954879328436519</v>
      </c>
    </row>
    <row r="156" spans="1:6" x14ac:dyDescent="0.3">
      <c r="A156" s="36" t="s">
        <v>74</v>
      </c>
      <c r="B156" s="8" t="s">
        <v>442</v>
      </c>
      <c r="C156" s="29">
        <v>119</v>
      </c>
      <c r="D156" s="29">
        <v>28</v>
      </c>
      <c r="E156" s="30">
        <v>458</v>
      </c>
      <c r="F156" s="58">
        <f t="shared" si="14"/>
        <v>0.32096069868995636</v>
      </c>
    </row>
    <row r="157" spans="1:6" x14ac:dyDescent="0.3">
      <c r="A157" s="36" t="s">
        <v>74</v>
      </c>
      <c r="B157" s="8" t="s">
        <v>89</v>
      </c>
      <c r="C157" s="29">
        <v>131</v>
      </c>
      <c r="D157" s="29">
        <v>23</v>
      </c>
      <c r="E157" s="29">
        <v>323</v>
      </c>
      <c r="F157" s="58">
        <f t="shared" si="14"/>
        <v>0.47678018575851394</v>
      </c>
    </row>
    <row r="158" spans="1:6" x14ac:dyDescent="0.3">
      <c r="A158" s="36" t="s">
        <v>74</v>
      </c>
      <c r="B158" s="8" t="s">
        <v>90</v>
      </c>
      <c r="C158" s="29">
        <v>111</v>
      </c>
      <c r="D158" s="29">
        <v>26</v>
      </c>
      <c r="E158" s="29">
        <v>443</v>
      </c>
      <c r="F158" s="58">
        <f t="shared" si="14"/>
        <v>0.30925507900677202</v>
      </c>
    </row>
    <row r="159" spans="1:6" x14ac:dyDescent="0.3">
      <c r="A159" s="36" t="s">
        <v>74</v>
      </c>
      <c r="B159" s="8" t="s">
        <v>91</v>
      </c>
      <c r="C159" s="29">
        <v>135</v>
      </c>
      <c r="D159" s="29">
        <v>27</v>
      </c>
      <c r="E159" s="29">
        <v>648</v>
      </c>
      <c r="F159" s="58">
        <f t="shared" si="14"/>
        <v>0.25</v>
      </c>
    </row>
    <row r="160" spans="1:6" x14ac:dyDescent="0.3">
      <c r="A160" s="36" t="s">
        <v>74</v>
      </c>
      <c r="B160" s="8" t="s">
        <v>92</v>
      </c>
      <c r="C160" s="29">
        <v>149</v>
      </c>
      <c r="D160" s="29">
        <v>46</v>
      </c>
      <c r="E160" s="29">
        <v>583</v>
      </c>
      <c r="F160" s="58">
        <f t="shared" si="14"/>
        <v>0.33447684391080618</v>
      </c>
    </row>
    <row r="161" spans="1:6" x14ac:dyDescent="0.3">
      <c r="A161" s="36" t="s">
        <v>74</v>
      </c>
      <c r="B161" s="8" t="s">
        <v>93</v>
      </c>
      <c r="C161" s="29">
        <v>83</v>
      </c>
      <c r="D161" s="29">
        <v>14</v>
      </c>
      <c r="E161" s="29">
        <v>489</v>
      </c>
      <c r="F161" s="58">
        <f t="shared" si="14"/>
        <v>0.19836400817995911</v>
      </c>
    </row>
    <row r="162" spans="1:6" x14ac:dyDescent="0.3">
      <c r="A162" s="36" t="s">
        <v>74</v>
      </c>
      <c r="B162" s="8" t="s">
        <v>94</v>
      </c>
      <c r="C162" s="29">
        <v>74</v>
      </c>
      <c r="D162" s="29">
        <v>9</v>
      </c>
      <c r="E162" s="29">
        <v>292</v>
      </c>
      <c r="F162" s="58">
        <f t="shared" si="14"/>
        <v>0.28424657534246578</v>
      </c>
    </row>
    <row r="163" spans="1:6" x14ac:dyDescent="0.3">
      <c r="A163" s="36" t="s">
        <v>74</v>
      </c>
      <c r="B163" s="8" t="s">
        <v>95</v>
      </c>
      <c r="C163" s="29">
        <v>153</v>
      </c>
      <c r="D163" s="29">
        <v>23</v>
      </c>
      <c r="E163" s="29">
        <v>369</v>
      </c>
      <c r="F163" s="58">
        <f t="shared" si="14"/>
        <v>0.47696476964769646</v>
      </c>
    </row>
    <row r="164" spans="1:6" x14ac:dyDescent="0.3">
      <c r="A164" s="36" t="s">
        <v>74</v>
      </c>
      <c r="B164" s="8" t="s">
        <v>96</v>
      </c>
      <c r="C164" s="29">
        <v>37</v>
      </c>
      <c r="D164" s="29">
        <v>8</v>
      </c>
      <c r="E164" s="29">
        <v>82</v>
      </c>
      <c r="F164" s="58">
        <f t="shared" si="14"/>
        <v>0.54878048780487809</v>
      </c>
    </row>
    <row r="165" spans="1:6" x14ac:dyDescent="0.3">
      <c r="A165" s="36" t="s">
        <v>74</v>
      </c>
      <c r="B165" s="8" t="s">
        <v>97</v>
      </c>
      <c r="C165" s="29">
        <v>49</v>
      </c>
      <c r="D165" s="29">
        <v>12</v>
      </c>
      <c r="E165" s="29">
        <v>110</v>
      </c>
      <c r="F165" s="58">
        <f t="shared" si="14"/>
        <v>0.55454545454545456</v>
      </c>
    </row>
    <row r="166" spans="1:6" x14ac:dyDescent="0.3">
      <c r="A166" s="36" t="s">
        <v>74</v>
      </c>
      <c r="B166" s="8" t="s">
        <v>98</v>
      </c>
      <c r="C166" s="29">
        <v>105</v>
      </c>
      <c r="D166" s="29">
        <v>42</v>
      </c>
      <c r="E166" s="29">
        <v>402</v>
      </c>
      <c r="F166" s="58">
        <f t="shared" si="14"/>
        <v>0.36567164179104478</v>
      </c>
    </row>
    <row r="167" spans="1:6" x14ac:dyDescent="0.3">
      <c r="A167" s="36" t="s">
        <v>74</v>
      </c>
      <c r="B167" s="8" t="s">
        <v>99</v>
      </c>
      <c r="C167" s="29">
        <v>134</v>
      </c>
      <c r="D167" s="29">
        <v>42</v>
      </c>
      <c r="E167" s="29">
        <v>467</v>
      </c>
      <c r="F167" s="58">
        <f t="shared" si="14"/>
        <v>0.37687366167023556</v>
      </c>
    </row>
    <row r="168" spans="1:6" x14ac:dyDescent="0.3">
      <c r="A168" s="36" t="s">
        <v>74</v>
      </c>
      <c r="B168" s="8" t="s">
        <v>100</v>
      </c>
      <c r="C168" s="29">
        <v>22</v>
      </c>
      <c r="D168" s="29">
        <v>7</v>
      </c>
      <c r="E168" s="29">
        <v>73</v>
      </c>
      <c r="F168" s="58">
        <f t="shared" si="14"/>
        <v>0.39726027397260272</v>
      </c>
    </row>
    <row r="169" spans="1:6" x14ac:dyDescent="0.3">
      <c r="A169" s="36" t="s">
        <v>74</v>
      </c>
      <c r="B169" s="8" t="s">
        <v>101</v>
      </c>
      <c r="C169" s="29">
        <v>171</v>
      </c>
      <c r="D169" s="29">
        <v>23</v>
      </c>
      <c r="E169" s="29">
        <v>484</v>
      </c>
      <c r="F169" s="58">
        <f t="shared" si="14"/>
        <v>0.40082644628099173</v>
      </c>
    </row>
    <row r="170" spans="1:6" x14ac:dyDescent="0.3">
      <c r="A170" s="36" t="s">
        <v>74</v>
      </c>
      <c r="B170" s="8" t="s">
        <v>102</v>
      </c>
      <c r="C170" s="29">
        <v>96</v>
      </c>
      <c r="D170" s="29">
        <v>14</v>
      </c>
      <c r="E170" s="29">
        <v>467</v>
      </c>
      <c r="F170" s="58">
        <f t="shared" si="14"/>
        <v>0.23554603854389722</v>
      </c>
    </row>
    <row r="171" spans="1:6" x14ac:dyDescent="0.3">
      <c r="A171" s="36" t="s">
        <v>74</v>
      </c>
      <c r="B171" s="8" t="s">
        <v>103</v>
      </c>
      <c r="C171" s="29">
        <v>162</v>
      </c>
      <c r="D171" s="29">
        <v>41</v>
      </c>
      <c r="E171" s="29">
        <v>984</v>
      </c>
      <c r="F171" s="58">
        <f t="shared" si="14"/>
        <v>0.20630081300813008</v>
      </c>
    </row>
    <row r="172" spans="1:6" x14ac:dyDescent="0.3">
      <c r="A172" s="36" t="s">
        <v>74</v>
      </c>
      <c r="B172" s="8" t="s">
        <v>104</v>
      </c>
      <c r="C172" s="29">
        <v>125</v>
      </c>
      <c r="D172" s="29">
        <v>26</v>
      </c>
      <c r="E172" s="29">
        <v>471</v>
      </c>
      <c r="F172" s="58">
        <f t="shared" si="14"/>
        <v>0.3205944798301486</v>
      </c>
    </row>
    <row r="173" spans="1:6" x14ac:dyDescent="0.3">
      <c r="A173" s="40" t="s">
        <v>464</v>
      </c>
      <c r="B173" s="6" t="s">
        <v>443</v>
      </c>
      <c r="C173" s="7">
        <f>SUM(C174:C176)</f>
        <v>194</v>
      </c>
      <c r="D173" s="7">
        <f>SUM(D174:D176)</f>
        <v>20</v>
      </c>
      <c r="E173" s="7">
        <f>SUM(E174:E176)</f>
        <v>343</v>
      </c>
      <c r="F173" s="46">
        <f t="shared" si="13"/>
        <v>0.62390670553935856</v>
      </c>
    </row>
    <row r="174" spans="1:6" x14ac:dyDescent="0.3">
      <c r="A174" s="36" t="s">
        <v>105</v>
      </c>
      <c r="B174" s="8" t="s">
        <v>106</v>
      </c>
      <c r="C174" s="12">
        <v>152</v>
      </c>
      <c r="D174" s="12">
        <v>20</v>
      </c>
      <c r="E174" s="12">
        <v>242</v>
      </c>
      <c r="F174" s="58">
        <f t="shared" si="13"/>
        <v>0.71074380165289253</v>
      </c>
    </row>
    <row r="175" spans="1:6" x14ac:dyDescent="0.3">
      <c r="A175" s="36" t="s">
        <v>105</v>
      </c>
      <c r="B175" s="8" t="s">
        <v>107</v>
      </c>
      <c r="C175" s="12">
        <v>28</v>
      </c>
      <c r="D175" s="12">
        <v>0</v>
      </c>
      <c r="E175" s="12">
        <v>55</v>
      </c>
      <c r="F175" s="58">
        <f t="shared" si="13"/>
        <v>0.50909090909090904</v>
      </c>
    </row>
    <row r="176" spans="1:6" x14ac:dyDescent="0.3">
      <c r="A176" s="36" t="s">
        <v>105</v>
      </c>
      <c r="B176" s="8" t="s">
        <v>108</v>
      </c>
      <c r="C176" s="12">
        <v>14</v>
      </c>
      <c r="D176" s="12">
        <v>0</v>
      </c>
      <c r="E176" s="12">
        <v>46</v>
      </c>
      <c r="F176" s="58">
        <f t="shared" si="13"/>
        <v>0.30434782608695654</v>
      </c>
    </row>
    <row r="177" spans="1:6" x14ac:dyDescent="0.3">
      <c r="A177" s="40" t="s">
        <v>465</v>
      </c>
      <c r="B177" s="6" t="s">
        <v>443</v>
      </c>
      <c r="C177" s="7">
        <f>SUM(C178:C178)</f>
        <v>130</v>
      </c>
      <c r="D177" s="7">
        <f>SUM(D178:D178)</f>
        <v>15</v>
      </c>
      <c r="E177" s="7">
        <f>SUM(E178:E178)</f>
        <v>269</v>
      </c>
      <c r="F177" s="46">
        <f t="shared" si="13"/>
        <v>0.53903345724907059</v>
      </c>
    </row>
    <row r="178" spans="1:6" x14ac:dyDescent="0.3">
      <c r="A178" s="36" t="s">
        <v>109</v>
      </c>
      <c r="B178" s="8" t="s">
        <v>110</v>
      </c>
      <c r="C178" s="29">
        <v>130</v>
      </c>
      <c r="D178" s="29">
        <v>15</v>
      </c>
      <c r="E178" s="29">
        <v>269</v>
      </c>
      <c r="F178" s="58">
        <f t="shared" si="13"/>
        <v>0.53903345724907059</v>
      </c>
    </row>
    <row r="179" spans="1:6" x14ac:dyDescent="0.3">
      <c r="A179" s="40" t="s">
        <v>466</v>
      </c>
      <c r="B179" s="6" t="s">
        <v>443</v>
      </c>
      <c r="C179" s="7">
        <f>SUM(C180:C180)</f>
        <v>99</v>
      </c>
      <c r="D179" s="7">
        <f>SUM(D180:D180)</f>
        <v>0</v>
      </c>
      <c r="E179" s="7">
        <f>SUM(E180:E180)</f>
        <v>115</v>
      </c>
      <c r="F179" s="46">
        <f t="shared" si="13"/>
        <v>0.86086956521739133</v>
      </c>
    </row>
    <row r="180" spans="1:6" x14ac:dyDescent="0.3">
      <c r="A180" s="36" t="s">
        <v>111</v>
      </c>
      <c r="B180" s="8" t="s">
        <v>372</v>
      </c>
      <c r="C180" s="12">
        <v>99</v>
      </c>
      <c r="D180" s="12">
        <v>0</v>
      </c>
      <c r="E180" s="12">
        <v>115</v>
      </c>
      <c r="F180" s="59">
        <v>0.85919999999999996</v>
      </c>
    </row>
    <row r="181" spans="1:6" x14ac:dyDescent="0.3">
      <c r="A181" s="40" t="s">
        <v>467</v>
      </c>
      <c r="B181" s="6" t="s">
        <v>443</v>
      </c>
      <c r="C181" s="7">
        <f>SUM(C182)</f>
        <v>83</v>
      </c>
      <c r="D181" s="7">
        <f>SUM(D182)</f>
        <v>0</v>
      </c>
      <c r="E181" s="7">
        <f>SUM(E182)</f>
        <v>93</v>
      </c>
      <c r="F181" s="46">
        <f t="shared" si="13"/>
        <v>0.89247311827956988</v>
      </c>
    </row>
    <row r="182" spans="1:6" x14ac:dyDescent="0.3">
      <c r="A182" s="36" t="s">
        <v>112</v>
      </c>
      <c r="B182" s="8" t="s">
        <v>281</v>
      </c>
      <c r="C182" s="12">
        <v>83</v>
      </c>
      <c r="D182" s="12">
        <v>0</v>
      </c>
      <c r="E182" s="12">
        <v>93</v>
      </c>
      <c r="F182" s="59">
        <v>0.89119999999999999</v>
      </c>
    </row>
    <row r="183" spans="1:6" x14ac:dyDescent="0.3">
      <c r="A183" s="40" t="s">
        <v>468</v>
      </c>
      <c r="B183" s="6" t="s">
        <v>443</v>
      </c>
      <c r="C183" s="7">
        <f>SUM(C184:C190)</f>
        <v>177</v>
      </c>
      <c r="D183" s="7">
        <f>SUM(D184:D190)</f>
        <v>0</v>
      </c>
      <c r="E183" s="7">
        <f>SUM(E184:E190)</f>
        <v>195</v>
      </c>
      <c r="F183" s="46">
        <f t="shared" si="13"/>
        <v>0.90769230769230769</v>
      </c>
    </row>
    <row r="184" spans="1:6" x14ac:dyDescent="0.3">
      <c r="A184" s="36" t="s">
        <v>113</v>
      </c>
      <c r="B184" s="8" t="s">
        <v>373</v>
      </c>
      <c r="C184" s="12">
        <v>14</v>
      </c>
      <c r="D184" s="12">
        <v>0</v>
      </c>
      <c r="E184" s="12">
        <v>14</v>
      </c>
      <c r="F184" s="58">
        <v>1</v>
      </c>
    </row>
    <row r="185" spans="1:6" x14ac:dyDescent="0.3">
      <c r="A185" s="36" t="s">
        <v>113</v>
      </c>
      <c r="B185" s="8" t="s">
        <v>374</v>
      </c>
      <c r="C185" s="12">
        <v>48</v>
      </c>
      <c r="D185" s="12">
        <v>0</v>
      </c>
      <c r="E185" s="12">
        <v>48</v>
      </c>
      <c r="F185" s="58">
        <v>1</v>
      </c>
    </row>
    <row r="186" spans="1:6" x14ac:dyDescent="0.3">
      <c r="A186" s="36" t="s">
        <v>113</v>
      </c>
      <c r="B186" s="8" t="s">
        <v>412</v>
      </c>
      <c r="C186" s="12">
        <v>33</v>
      </c>
      <c r="D186" s="12">
        <v>0</v>
      </c>
      <c r="E186" s="12">
        <v>33</v>
      </c>
      <c r="F186" s="58">
        <v>1</v>
      </c>
    </row>
    <row r="187" spans="1:6" x14ac:dyDescent="0.3">
      <c r="A187" s="36" t="s">
        <v>113</v>
      </c>
      <c r="B187" s="8" t="s">
        <v>375</v>
      </c>
      <c r="C187" s="12">
        <v>28</v>
      </c>
      <c r="D187" s="12">
        <v>0</v>
      </c>
      <c r="E187" s="12">
        <v>28</v>
      </c>
      <c r="F187" s="58">
        <v>1</v>
      </c>
    </row>
    <row r="188" spans="1:6" x14ac:dyDescent="0.3">
      <c r="A188" s="36" t="s">
        <v>113</v>
      </c>
      <c r="B188" s="8" t="s">
        <v>413</v>
      </c>
      <c r="C188" s="12">
        <v>27</v>
      </c>
      <c r="D188" s="12">
        <v>0</v>
      </c>
      <c r="E188" s="12">
        <v>37</v>
      </c>
      <c r="F188" s="59">
        <v>0.72160000000000002</v>
      </c>
    </row>
    <row r="189" spans="1:6" x14ac:dyDescent="0.3">
      <c r="A189" s="36" t="s">
        <v>113</v>
      </c>
      <c r="B189" s="8" t="s">
        <v>376</v>
      </c>
      <c r="C189" s="12">
        <v>13</v>
      </c>
      <c r="D189" s="12">
        <v>0</v>
      </c>
      <c r="E189" s="12">
        <v>21</v>
      </c>
      <c r="F189" s="59">
        <v>0.64</v>
      </c>
    </row>
    <row r="190" spans="1:6" x14ac:dyDescent="0.3">
      <c r="A190" s="36" t="s">
        <v>113</v>
      </c>
      <c r="B190" s="8" t="s">
        <v>377</v>
      </c>
      <c r="C190" s="12">
        <v>14</v>
      </c>
      <c r="D190" s="12">
        <v>0</v>
      </c>
      <c r="E190" s="12">
        <v>14</v>
      </c>
      <c r="F190" s="58">
        <v>1</v>
      </c>
    </row>
    <row r="191" spans="1:6" x14ac:dyDescent="0.3">
      <c r="A191" s="40" t="s">
        <v>476</v>
      </c>
      <c r="B191" s="6" t="s">
        <v>443</v>
      </c>
      <c r="C191" s="7">
        <f>SUM(C192:C204)</f>
        <v>1098</v>
      </c>
      <c r="D191" s="7">
        <f>SUM(D192:D204)</f>
        <v>216</v>
      </c>
      <c r="E191" s="7">
        <f>SUM(E192:E204)</f>
        <v>4733</v>
      </c>
      <c r="F191" s="46">
        <f t="shared" si="13"/>
        <v>0.27762518487217408</v>
      </c>
    </row>
    <row r="192" spans="1:6" x14ac:dyDescent="0.3">
      <c r="A192" s="36" t="s">
        <v>114</v>
      </c>
      <c r="B192" s="8" t="s">
        <v>115</v>
      </c>
      <c r="C192" s="12">
        <v>39</v>
      </c>
      <c r="D192" s="12">
        <v>9</v>
      </c>
      <c r="E192" s="12">
        <v>395</v>
      </c>
      <c r="F192" s="58">
        <f t="shared" si="13"/>
        <v>0.12151898734177215</v>
      </c>
    </row>
    <row r="193" spans="1:6" x14ac:dyDescent="0.3">
      <c r="A193" s="36" t="s">
        <v>114</v>
      </c>
      <c r="B193" s="8" t="s">
        <v>116</v>
      </c>
      <c r="C193" s="12">
        <v>142</v>
      </c>
      <c r="D193" s="12">
        <v>15</v>
      </c>
      <c r="E193" s="12">
        <v>505</v>
      </c>
      <c r="F193" s="58">
        <f t="shared" ref="F193:F204" si="15">(C193+D193)/E193</f>
        <v>0.31089108910891089</v>
      </c>
    </row>
    <row r="194" spans="1:6" x14ac:dyDescent="0.3">
      <c r="A194" s="36" t="s">
        <v>114</v>
      </c>
      <c r="B194" s="8" t="s">
        <v>117</v>
      </c>
      <c r="C194" s="12">
        <v>98</v>
      </c>
      <c r="D194" s="12">
        <v>34</v>
      </c>
      <c r="E194" s="12">
        <v>462</v>
      </c>
      <c r="F194" s="58">
        <f t="shared" si="15"/>
        <v>0.2857142857142857</v>
      </c>
    </row>
    <row r="195" spans="1:6" x14ac:dyDescent="0.3">
      <c r="A195" s="36" t="s">
        <v>114</v>
      </c>
      <c r="B195" s="8" t="s">
        <v>118</v>
      </c>
      <c r="C195" s="12">
        <v>77</v>
      </c>
      <c r="D195" s="12">
        <v>9</v>
      </c>
      <c r="E195" s="12">
        <v>292</v>
      </c>
      <c r="F195" s="58">
        <f t="shared" si="15"/>
        <v>0.29452054794520549</v>
      </c>
    </row>
    <row r="196" spans="1:6" x14ac:dyDescent="0.3">
      <c r="A196" s="36" t="s">
        <v>114</v>
      </c>
      <c r="B196" s="8" t="s">
        <v>119</v>
      </c>
      <c r="C196" s="12">
        <v>127</v>
      </c>
      <c r="D196" s="12">
        <v>38</v>
      </c>
      <c r="E196" s="12">
        <v>383</v>
      </c>
      <c r="F196" s="58">
        <f t="shared" si="15"/>
        <v>0.43080939947780678</v>
      </c>
    </row>
    <row r="197" spans="1:6" x14ac:dyDescent="0.3">
      <c r="A197" s="36" t="s">
        <v>114</v>
      </c>
      <c r="B197" s="8" t="s">
        <v>120</v>
      </c>
      <c r="C197" s="12">
        <v>113</v>
      </c>
      <c r="D197" s="12">
        <v>25</v>
      </c>
      <c r="E197" s="12">
        <v>343</v>
      </c>
      <c r="F197" s="58">
        <f t="shared" si="15"/>
        <v>0.40233236151603496</v>
      </c>
    </row>
    <row r="198" spans="1:6" x14ac:dyDescent="0.3">
      <c r="A198" s="36" t="s">
        <v>114</v>
      </c>
      <c r="B198" s="8" t="s">
        <v>121</v>
      </c>
      <c r="C198" s="12">
        <v>11</v>
      </c>
      <c r="D198" s="12">
        <v>3</v>
      </c>
      <c r="E198" s="12">
        <v>94</v>
      </c>
      <c r="F198" s="58">
        <f t="shared" si="15"/>
        <v>0.14893617021276595</v>
      </c>
    </row>
    <row r="199" spans="1:6" x14ac:dyDescent="0.3">
      <c r="A199" s="36" t="s">
        <v>114</v>
      </c>
      <c r="B199" s="8" t="s">
        <v>122</v>
      </c>
      <c r="C199" s="12">
        <v>110</v>
      </c>
      <c r="D199" s="12">
        <v>12</v>
      </c>
      <c r="E199" s="12">
        <v>607</v>
      </c>
      <c r="F199" s="58">
        <f t="shared" si="15"/>
        <v>0.20098846787479407</v>
      </c>
    </row>
    <row r="200" spans="1:6" x14ac:dyDescent="0.3">
      <c r="A200" s="36" t="s">
        <v>114</v>
      </c>
      <c r="B200" s="8" t="s">
        <v>123</v>
      </c>
      <c r="C200" s="12">
        <v>79</v>
      </c>
      <c r="D200" s="12">
        <v>11</v>
      </c>
      <c r="E200" s="12">
        <v>338</v>
      </c>
      <c r="F200" s="58">
        <f t="shared" si="15"/>
        <v>0.26627218934911245</v>
      </c>
    </row>
    <row r="201" spans="1:6" x14ac:dyDescent="0.3">
      <c r="A201" s="36" t="s">
        <v>114</v>
      </c>
      <c r="B201" s="8" t="s">
        <v>238</v>
      </c>
      <c r="C201" s="12">
        <v>22</v>
      </c>
      <c r="D201" s="12">
        <v>3</v>
      </c>
      <c r="E201" s="12">
        <v>201</v>
      </c>
      <c r="F201" s="58">
        <f t="shared" si="15"/>
        <v>0.12437810945273632</v>
      </c>
    </row>
    <row r="202" spans="1:6" x14ac:dyDescent="0.3">
      <c r="A202" s="36" t="s">
        <v>114</v>
      </c>
      <c r="B202" s="8" t="s">
        <v>124</v>
      </c>
      <c r="C202" s="12">
        <v>128</v>
      </c>
      <c r="D202" s="12">
        <v>29</v>
      </c>
      <c r="E202" s="12">
        <v>303</v>
      </c>
      <c r="F202" s="58">
        <f t="shared" si="15"/>
        <v>0.5181518151815182</v>
      </c>
    </row>
    <row r="203" spans="1:6" x14ac:dyDescent="0.3">
      <c r="A203" s="36" t="s">
        <v>114</v>
      </c>
      <c r="B203" s="8" t="s">
        <v>125</v>
      </c>
      <c r="C203" s="12">
        <v>101</v>
      </c>
      <c r="D203" s="12">
        <v>25</v>
      </c>
      <c r="E203" s="12">
        <v>711</v>
      </c>
      <c r="F203" s="58">
        <f t="shared" si="15"/>
        <v>0.17721518987341772</v>
      </c>
    </row>
    <row r="204" spans="1:6" x14ac:dyDescent="0.3">
      <c r="A204" s="36" t="s">
        <v>114</v>
      </c>
      <c r="B204" s="8" t="s">
        <v>126</v>
      </c>
      <c r="C204" s="12">
        <v>51</v>
      </c>
      <c r="D204" s="12">
        <v>3</v>
      </c>
      <c r="E204" s="12">
        <v>99</v>
      </c>
      <c r="F204" s="58">
        <f t="shared" si="15"/>
        <v>0.54545454545454541</v>
      </c>
    </row>
    <row r="205" spans="1:6" x14ac:dyDescent="0.3">
      <c r="A205" s="40" t="s">
        <v>477</v>
      </c>
      <c r="B205" s="6" t="s">
        <v>443</v>
      </c>
      <c r="C205" s="7">
        <f>SUM(C206:C206)</f>
        <v>129</v>
      </c>
      <c r="D205" s="7">
        <f>SUM(D206:D206)</f>
        <v>0</v>
      </c>
      <c r="E205" s="7">
        <f>SUM(E206:E206)</f>
        <v>131</v>
      </c>
      <c r="F205" s="49">
        <f t="shared" ref="F205:F256" si="16">(C205+D205)/E205</f>
        <v>0.98473282442748089</v>
      </c>
    </row>
    <row r="206" spans="1:6" x14ac:dyDescent="0.3">
      <c r="A206" s="36" t="s">
        <v>127</v>
      </c>
      <c r="B206" s="8" t="s">
        <v>282</v>
      </c>
      <c r="C206" s="12">
        <v>129</v>
      </c>
      <c r="D206" s="12">
        <v>0</v>
      </c>
      <c r="E206" s="12">
        <v>131</v>
      </c>
      <c r="F206" s="59">
        <f t="shared" si="16"/>
        <v>0.98473282442748089</v>
      </c>
    </row>
    <row r="207" spans="1:6" x14ac:dyDescent="0.3">
      <c r="A207" s="40" t="s">
        <v>469</v>
      </c>
      <c r="B207" s="6" t="s">
        <v>443</v>
      </c>
      <c r="C207" s="7">
        <f>SUM(C208:C208)</f>
        <v>329</v>
      </c>
      <c r="D207" s="7">
        <f>SUM(D208:D208)</f>
        <v>0</v>
      </c>
      <c r="E207" s="7">
        <f>SUM(E208:E208)</f>
        <v>329</v>
      </c>
      <c r="F207" s="46">
        <f t="shared" si="16"/>
        <v>1</v>
      </c>
    </row>
    <row r="208" spans="1:6" x14ac:dyDescent="0.3">
      <c r="A208" s="36" t="s">
        <v>128</v>
      </c>
      <c r="B208" s="8" t="s">
        <v>283</v>
      </c>
      <c r="C208" s="12">
        <v>329</v>
      </c>
      <c r="D208" s="12">
        <v>0</v>
      </c>
      <c r="E208" s="12">
        <v>329</v>
      </c>
      <c r="F208" s="58">
        <v>1</v>
      </c>
    </row>
    <row r="209" spans="1:6" x14ac:dyDescent="0.3">
      <c r="A209" s="40" t="s">
        <v>470</v>
      </c>
      <c r="B209" s="6" t="s">
        <v>443</v>
      </c>
      <c r="C209" s="7">
        <f>SUM(C210:C244)</f>
        <v>2640</v>
      </c>
      <c r="D209" s="7">
        <f>SUM(D210:D244)</f>
        <v>657</v>
      </c>
      <c r="E209" s="7">
        <f>SUM(E210:E244)</f>
        <v>7671</v>
      </c>
      <c r="F209" s="46">
        <f t="shared" si="16"/>
        <v>0.42980054751662106</v>
      </c>
    </row>
    <row r="210" spans="1:6" x14ac:dyDescent="0.3">
      <c r="A210" s="36" t="s">
        <v>129</v>
      </c>
      <c r="B210" s="8" t="s">
        <v>130</v>
      </c>
      <c r="C210" s="12">
        <v>51</v>
      </c>
      <c r="D210" s="12">
        <v>21</v>
      </c>
      <c r="E210" s="12">
        <v>138</v>
      </c>
      <c r="F210" s="58">
        <f t="shared" si="16"/>
        <v>0.52173913043478259</v>
      </c>
    </row>
    <row r="211" spans="1:6" x14ac:dyDescent="0.3">
      <c r="A211" s="36" t="s">
        <v>129</v>
      </c>
      <c r="B211" s="8" t="s">
        <v>131</v>
      </c>
      <c r="C211" s="12">
        <v>32</v>
      </c>
      <c r="D211" s="12">
        <v>4</v>
      </c>
      <c r="E211" s="12">
        <v>115</v>
      </c>
      <c r="F211" s="58">
        <f t="shared" si="16"/>
        <v>0.31304347826086959</v>
      </c>
    </row>
    <row r="212" spans="1:6" x14ac:dyDescent="0.3">
      <c r="A212" s="36" t="s">
        <v>129</v>
      </c>
      <c r="B212" s="8" t="s">
        <v>509</v>
      </c>
      <c r="C212" s="12">
        <v>28</v>
      </c>
      <c r="D212" s="12">
        <v>0</v>
      </c>
      <c r="E212" s="12">
        <v>40</v>
      </c>
      <c r="F212" s="59">
        <v>0.70699999999999996</v>
      </c>
    </row>
    <row r="213" spans="1:6" x14ac:dyDescent="0.3">
      <c r="A213" s="36" t="s">
        <v>129</v>
      </c>
      <c r="B213" s="8" t="s">
        <v>132</v>
      </c>
      <c r="C213" s="12">
        <v>102</v>
      </c>
      <c r="D213" s="12">
        <v>22</v>
      </c>
      <c r="E213" s="12">
        <v>392</v>
      </c>
      <c r="F213" s="58">
        <f t="shared" si="16"/>
        <v>0.31632653061224492</v>
      </c>
    </row>
    <row r="214" spans="1:6" x14ac:dyDescent="0.3">
      <c r="A214" s="36" t="s">
        <v>129</v>
      </c>
      <c r="B214" s="8" t="s">
        <v>133</v>
      </c>
      <c r="C214" s="12">
        <v>56</v>
      </c>
      <c r="D214" s="12">
        <v>7</v>
      </c>
      <c r="E214" s="12">
        <v>196</v>
      </c>
      <c r="F214" s="58">
        <f t="shared" si="16"/>
        <v>0.32142857142857145</v>
      </c>
    </row>
    <row r="215" spans="1:6" x14ac:dyDescent="0.3">
      <c r="A215" s="36" t="s">
        <v>129</v>
      </c>
      <c r="B215" s="8" t="s">
        <v>134</v>
      </c>
      <c r="C215" s="12">
        <v>58</v>
      </c>
      <c r="D215" s="12">
        <v>23</v>
      </c>
      <c r="E215" s="12">
        <v>260</v>
      </c>
      <c r="F215" s="58">
        <f t="shared" si="16"/>
        <v>0.31153846153846154</v>
      </c>
    </row>
    <row r="216" spans="1:6" x14ac:dyDescent="0.3">
      <c r="A216" s="36" t="s">
        <v>129</v>
      </c>
      <c r="B216" s="8" t="s">
        <v>135</v>
      </c>
      <c r="C216" s="12">
        <v>113</v>
      </c>
      <c r="D216" s="12">
        <v>33</v>
      </c>
      <c r="E216" s="12">
        <v>417</v>
      </c>
      <c r="F216" s="58">
        <f t="shared" si="16"/>
        <v>0.3501199040767386</v>
      </c>
    </row>
    <row r="217" spans="1:6" x14ac:dyDescent="0.3">
      <c r="A217" s="36" t="s">
        <v>129</v>
      </c>
      <c r="B217" s="8" t="s">
        <v>136</v>
      </c>
      <c r="C217" s="12">
        <v>45</v>
      </c>
      <c r="D217" s="12">
        <v>7</v>
      </c>
      <c r="E217" s="12">
        <v>75</v>
      </c>
      <c r="F217" s="58">
        <f t="shared" si="16"/>
        <v>0.69333333333333336</v>
      </c>
    </row>
    <row r="218" spans="1:6" x14ac:dyDescent="0.3">
      <c r="A218" s="36" t="s">
        <v>129</v>
      </c>
      <c r="B218" s="8" t="s">
        <v>137</v>
      </c>
      <c r="C218" s="12">
        <v>124</v>
      </c>
      <c r="D218" s="12">
        <v>29</v>
      </c>
      <c r="E218" s="12">
        <v>468</v>
      </c>
      <c r="F218" s="58">
        <f t="shared" si="16"/>
        <v>0.32692307692307693</v>
      </c>
    </row>
    <row r="219" spans="1:6" x14ac:dyDescent="0.3">
      <c r="A219" s="36" t="s">
        <v>129</v>
      </c>
      <c r="B219" s="8" t="s">
        <v>138</v>
      </c>
      <c r="C219" s="12">
        <v>126</v>
      </c>
      <c r="D219" s="12">
        <v>29</v>
      </c>
      <c r="E219" s="12">
        <v>367</v>
      </c>
      <c r="F219" s="58">
        <f t="shared" si="16"/>
        <v>0.42234332425068122</v>
      </c>
    </row>
    <row r="220" spans="1:6" x14ac:dyDescent="0.3">
      <c r="A220" s="36" t="s">
        <v>129</v>
      </c>
      <c r="B220" s="8" t="s">
        <v>139</v>
      </c>
      <c r="C220" s="12">
        <v>27</v>
      </c>
      <c r="D220" s="12">
        <v>18</v>
      </c>
      <c r="E220" s="12">
        <v>118</v>
      </c>
      <c r="F220" s="58">
        <f t="shared" si="16"/>
        <v>0.38135593220338981</v>
      </c>
    </row>
    <row r="221" spans="1:6" x14ac:dyDescent="0.3">
      <c r="A221" s="36" t="s">
        <v>129</v>
      </c>
      <c r="B221" s="8" t="s">
        <v>140</v>
      </c>
      <c r="C221" s="12">
        <v>3</v>
      </c>
      <c r="D221" s="12">
        <v>1</v>
      </c>
      <c r="E221" s="12">
        <v>17</v>
      </c>
      <c r="F221" s="58">
        <f t="shared" si="16"/>
        <v>0.23529411764705882</v>
      </c>
    </row>
    <row r="222" spans="1:6" x14ac:dyDescent="0.3">
      <c r="A222" s="36" t="s">
        <v>129</v>
      </c>
      <c r="B222" s="8" t="s">
        <v>141</v>
      </c>
      <c r="C222" s="12">
        <v>232</v>
      </c>
      <c r="D222" s="12">
        <v>48</v>
      </c>
      <c r="E222" s="12">
        <v>488</v>
      </c>
      <c r="F222" s="58">
        <f t="shared" si="16"/>
        <v>0.57377049180327866</v>
      </c>
    </row>
    <row r="223" spans="1:6" x14ac:dyDescent="0.3">
      <c r="A223" s="36" t="s">
        <v>129</v>
      </c>
      <c r="B223" s="8" t="s">
        <v>420</v>
      </c>
      <c r="C223" s="12">
        <v>78</v>
      </c>
      <c r="D223" s="12">
        <v>0</v>
      </c>
      <c r="E223" s="12">
        <v>78</v>
      </c>
      <c r="F223" s="58">
        <v>1</v>
      </c>
    </row>
    <row r="224" spans="1:6" x14ac:dyDescent="0.3">
      <c r="A224" s="36" t="s">
        <v>129</v>
      </c>
      <c r="B224" s="8" t="s">
        <v>142</v>
      </c>
      <c r="C224" s="12">
        <v>150</v>
      </c>
      <c r="D224" s="12">
        <v>41</v>
      </c>
      <c r="E224" s="12">
        <v>362</v>
      </c>
      <c r="F224" s="58">
        <f t="shared" si="16"/>
        <v>0.52762430939226523</v>
      </c>
    </row>
    <row r="225" spans="1:7" x14ac:dyDescent="0.3">
      <c r="A225" s="36" t="s">
        <v>129</v>
      </c>
      <c r="B225" s="8" t="s">
        <v>143</v>
      </c>
      <c r="C225" s="12">
        <v>131</v>
      </c>
      <c r="D225" s="12">
        <v>43</v>
      </c>
      <c r="E225" s="12">
        <v>342</v>
      </c>
      <c r="F225" s="58">
        <f t="shared" si="16"/>
        <v>0.50877192982456143</v>
      </c>
    </row>
    <row r="226" spans="1:7" x14ac:dyDescent="0.3">
      <c r="A226" s="36" t="s">
        <v>129</v>
      </c>
      <c r="B226" s="8" t="s">
        <v>414</v>
      </c>
      <c r="C226" s="12">
        <v>72</v>
      </c>
      <c r="D226" s="12">
        <v>0</v>
      </c>
      <c r="E226" s="12">
        <v>79</v>
      </c>
      <c r="F226" s="59">
        <v>0.91420000000000001</v>
      </c>
    </row>
    <row r="227" spans="1:7" x14ac:dyDescent="0.3">
      <c r="A227" s="36" t="s">
        <v>129</v>
      </c>
      <c r="B227" s="8" t="s">
        <v>144</v>
      </c>
      <c r="C227" s="12">
        <v>61</v>
      </c>
      <c r="D227" s="12">
        <v>8</v>
      </c>
      <c r="E227" s="12">
        <v>116</v>
      </c>
      <c r="F227" s="58">
        <f t="shared" si="16"/>
        <v>0.59482758620689657</v>
      </c>
    </row>
    <row r="228" spans="1:7" x14ac:dyDescent="0.3">
      <c r="A228" s="36" t="s">
        <v>129</v>
      </c>
      <c r="B228" s="8" t="s">
        <v>145</v>
      </c>
      <c r="C228" s="12">
        <v>79</v>
      </c>
      <c r="D228" s="12">
        <v>22</v>
      </c>
      <c r="E228" s="12">
        <v>233</v>
      </c>
      <c r="F228" s="58">
        <f t="shared" si="16"/>
        <v>0.4334763948497854</v>
      </c>
    </row>
    <row r="229" spans="1:7" x14ac:dyDescent="0.3">
      <c r="A229" s="36" t="s">
        <v>129</v>
      </c>
      <c r="B229" s="8" t="s">
        <v>510</v>
      </c>
      <c r="C229" s="12">
        <v>32</v>
      </c>
      <c r="D229" s="12">
        <v>0</v>
      </c>
      <c r="E229" s="12">
        <v>38</v>
      </c>
      <c r="F229" s="59">
        <v>0.85009999999999997</v>
      </c>
    </row>
    <row r="230" spans="1:7" x14ac:dyDescent="0.3">
      <c r="A230" s="36" t="s">
        <v>129</v>
      </c>
      <c r="B230" s="8" t="s">
        <v>146</v>
      </c>
      <c r="C230" s="12">
        <v>102</v>
      </c>
      <c r="D230" s="12">
        <v>41</v>
      </c>
      <c r="E230" s="12">
        <v>340</v>
      </c>
      <c r="F230" s="58">
        <f t="shared" si="16"/>
        <v>0.42058823529411765</v>
      </c>
    </row>
    <row r="231" spans="1:7" x14ac:dyDescent="0.3">
      <c r="A231" s="36" t="s">
        <v>129</v>
      </c>
      <c r="B231" s="8" t="s">
        <v>231</v>
      </c>
      <c r="C231" s="12">
        <v>20</v>
      </c>
      <c r="D231" s="12">
        <v>3</v>
      </c>
      <c r="E231" s="12">
        <v>70</v>
      </c>
      <c r="F231" s="58">
        <f t="shared" si="16"/>
        <v>0.32857142857142857</v>
      </c>
    </row>
    <row r="232" spans="1:7" x14ac:dyDescent="0.3">
      <c r="A232" s="36" t="s">
        <v>129</v>
      </c>
      <c r="B232" s="8" t="s">
        <v>147</v>
      </c>
      <c r="C232" s="12">
        <v>99</v>
      </c>
      <c r="D232" s="12">
        <v>24</v>
      </c>
      <c r="E232" s="12">
        <v>305</v>
      </c>
      <c r="F232" s="58">
        <f t="shared" si="16"/>
        <v>0.40327868852459015</v>
      </c>
    </row>
    <row r="233" spans="1:7" x14ac:dyDescent="0.3">
      <c r="A233" s="36" t="s">
        <v>129</v>
      </c>
      <c r="B233" s="8" t="s">
        <v>148</v>
      </c>
      <c r="C233" s="12">
        <v>41</v>
      </c>
      <c r="D233" s="12">
        <v>14</v>
      </c>
      <c r="E233" s="12">
        <v>159</v>
      </c>
      <c r="F233" s="58">
        <f t="shared" si="16"/>
        <v>0.34591194968553457</v>
      </c>
    </row>
    <row r="234" spans="1:7" x14ac:dyDescent="0.3">
      <c r="A234" s="36" t="s">
        <v>129</v>
      </c>
      <c r="B234" s="8" t="s">
        <v>149</v>
      </c>
      <c r="C234" s="12">
        <v>30</v>
      </c>
      <c r="D234" s="12">
        <v>8</v>
      </c>
      <c r="E234" s="12">
        <v>122</v>
      </c>
      <c r="F234" s="58">
        <f t="shared" si="16"/>
        <v>0.31147540983606559</v>
      </c>
    </row>
    <row r="235" spans="1:7" x14ac:dyDescent="0.3">
      <c r="A235" s="36" t="s">
        <v>129</v>
      </c>
      <c r="B235" s="8" t="s">
        <v>232</v>
      </c>
      <c r="C235" s="12">
        <v>132</v>
      </c>
      <c r="D235" s="12">
        <v>32</v>
      </c>
      <c r="E235" s="12">
        <v>415</v>
      </c>
      <c r="F235" s="58">
        <f t="shared" si="16"/>
        <v>0.39518072289156625</v>
      </c>
    </row>
    <row r="236" spans="1:7" x14ac:dyDescent="0.3">
      <c r="A236" s="36" t="s">
        <v>129</v>
      </c>
      <c r="B236" s="8" t="s">
        <v>150</v>
      </c>
      <c r="C236" s="12">
        <v>112</v>
      </c>
      <c r="D236" s="12">
        <v>29</v>
      </c>
      <c r="E236" s="12">
        <v>295</v>
      </c>
      <c r="F236" s="58">
        <f t="shared" si="16"/>
        <v>0.47796610169491527</v>
      </c>
    </row>
    <row r="237" spans="1:7" x14ac:dyDescent="0.3">
      <c r="A237" s="36" t="s">
        <v>129</v>
      </c>
      <c r="B237" s="8" t="s">
        <v>151</v>
      </c>
      <c r="C237" s="12">
        <v>134</v>
      </c>
      <c r="D237" s="12">
        <v>34</v>
      </c>
      <c r="E237" s="12">
        <v>538</v>
      </c>
      <c r="F237" s="58">
        <f t="shared" si="16"/>
        <v>0.31226765799256506</v>
      </c>
    </row>
    <row r="238" spans="1:7" x14ac:dyDescent="0.3">
      <c r="A238" s="36" t="s">
        <v>129</v>
      </c>
      <c r="B238" s="8" t="s">
        <v>233</v>
      </c>
      <c r="C238" s="12">
        <v>25</v>
      </c>
      <c r="D238" s="12">
        <v>20</v>
      </c>
      <c r="E238" s="12">
        <v>165</v>
      </c>
      <c r="F238" s="58">
        <f t="shared" si="16"/>
        <v>0.27272727272727271</v>
      </c>
    </row>
    <row r="239" spans="1:7" x14ac:dyDescent="0.3">
      <c r="A239" s="36" t="s">
        <v>129</v>
      </c>
      <c r="B239" s="8" t="s">
        <v>237</v>
      </c>
      <c r="C239" s="33">
        <v>56</v>
      </c>
      <c r="D239" s="12">
        <v>19</v>
      </c>
      <c r="E239" s="12">
        <v>195</v>
      </c>
      <c r="F239" s="58">
        <f t="shared" si="16"/>
        <v>0.38461538461538464</v>
      </c>
      <c r="G239" s="56"/>
    </row>
    <row r="240" spans="1:7" x14ac:dyDescent="0.3">
      <c r="A240" s="36" t="s">
        <v>129</v>
      </c>
      <c r="B240" s="8" t="s">
        <v>152</v>
      </c>
      <c r="C240" s="12">
        <v>84</v>
      </c>
      <c r="D240" s="12">
        <v>19</v>
      </c>
      <c r="E240" s="12">
        <v>224</v>
      </c>
      <c r="F240" s="58">
        <f t="shared" si="16"/>
        <v>0.45982142857142855</v>
      </c>
      <c r="G240" s="56"/>
    </row>
    <row r="241" spans="1:7" x14ac:dyDescent="0.3">
      <c r="A241" s="36" t="s">
        <v>129</v>
      </c>
      <c r="B241" s="8" t="s">
        <v>153</v>
      </c>
      <c r="C241" s="12">
        <v>8</v>
      </c>
      <c r="D241" s="12">
        <v>8</v>
      </c>
      <c r="E241" s="12">
        <v>33</v>
      </c>
      <c r="F241" s="58">
        <f t="shared" si="16"/>
        <v>0.48484848484848486</v>
      </c>
      <c r="G241" s="56"/>
    </row>
    <row r="242" spans="1:7" x14ac:dyDescent="0.3">
      <c r="A242" s="36" t="s">
        <v>129</v>
      </c>
      <c r="B242" s="8" t="s">
        <v>419</v>
      </c>
      <c r="C242" s="12">
        <v>31</v>
      </c>
      <c r="D242" s="12">
        <v>0</v>
      </c>
      <c r="E242" s="12">
        <v>31</v>
      </c>
      <c r="F242" s="59">
        <v>1</v>
      </c>
      <c r="G242" s="56"/>
    </row>
    <row r="243" spans="1:7" x14ac:dyDescent="0.3">
      <c r="A243" s="36" t="s">
        <v>129</v>
      </c>
      <c r="B243" s="8" t="s">
        <v>154</v>
      </c>
      <c r="C243" s="12">
        <v>92</v>
      </c>
      <c r="D243" s="12">
        <v>22</v>
      </c>
      <c r="E243" s="12">
        <v>192</v>
      </c>
      <c r="F243" s="58">
        <f t="shared" si="16"/>
        <v>0.59375</v>
      </c>
    </row>
    <row r="244" spans="1:7" x14ac:dyDescent="0.3">
      <c r="A244" s="36" t="s">
        <v>129</v>
      </c>
      <c r="B244" s="8" t="s">
        <v>155</v>
      </c>
      <c r="C244" s="12">
        <v>74</v>
      </c>
      <c r="D244" s="12">
        <v>28</v>
      </c>
      <c r="E244" s="12">
        <v>248</v>
      </c>
      <c r="F244" s="58">
        <f t="shared" si="16"/>
        <v>0.41129032258064518</v>
      </c>
    </row>
    <row r="245" spans="1:7" x14ac:dyDescent="0.3">
      <c r="A245" s="40" t="s">
        <v>471</v>
      </c>
      <c r="B245" s="6" t="s">
        <v>443</v>
      </c>
      <c r="C245" s="7">
        <f>SUM(C246:C253)</f>
        <v>825</v>
      </c>
      <c r="D245" s="7">
        <f>SUM(D246:D253)</f>
        <v>131</v>
      </c>
      <c r="E245" s="7">
        <f>SUM(E246:E253)</f>
        <v>2431</v>
      </c>
      <c r="F245" s="46">
        <f t="shared" si="16"/>
        <v>0.39325380501851093</v>
      </c>
    </row>
    <row r="246" spans="1:7" x14ac:dyDescent="0.3">
      <c r="A246" s="36" t="s">
        <v>156</v>
      </c>
      <c r="B246" s="8" t="s">
        <v>239</v>
      </c>
      <c r="C246" s="12">
        <v>119</v>
      </c>
      <c r="D246" s="12">
        <v>13</v>
      </c>
      <c r="E246" s="12">
        <v>331</v>
      </c>
      <c r="F246" s="58">
        <f>(C246+D246)/E246</f>
        <v>0.3987915407854985</v>
      </c>
    </row>
    <row r="247" spans="1:7" x14ac:dyDescent="0.3">
      <c r="A247" s="36" t="s">
        <v>156</v>
      </c>
      <c r="B247" s="8" t="s">
        <v>157</v>
      </c>
      <c r="C247" s="12">
        <v>167</v>
      </c>
      <c r="D247" s="12">
        <v>28</v>
      </c>
      <c r="E247" s="12">
        <v>406</v>
      </c>
      <c r="F247" s="58">
        <f t="shared" ref="F247:F253" si="17">(C247+D247)/E247</f>
        <v>0.48029556650246308</v>
      </c>
    </row>
    <row r="248" spans="1:7" x14ac:dyDescent="0.3">
      <c r="A248" s="36" t="s">
        <v>156</v>
      </c>
      <c r="B248" s="8" t="s">
        <v>158</v>
      </c>
      <c r="C248" s="12">
        <v>85</v>
      </c>
      <c r="D248" s="12">
        <v>17</v>
      </c>
      <c r="E248" s="12">
        <v>179</v>
      </c>
      <c r="F248" s="58">
        <f>(C248+D248)/E248</f>
        <v>0.56983240223463683</v>
      </c>
    </row>
    <row r="249" spans="1:7" x14ac:dyDescent="0.3">
      <c r="A249" s="36" t="s">
        <v>156</v>
      </c>
      <c r="B249" s="8" t="s">
        <v>159</v>
      </c>
      <c r="C249" s="12">
        <v>156</v>
      </c>
      <c r="D249" s="12">
        <v>27</v>
      </c>
      <c r="E249" s="12">
        <v>631</v>
      </c>
      <c r="F249" s="58">
        <f t="shared" si="17"/>
        <v>0.2900158478605388</v>
      </c>
    </row>
    <row r="250" spans="1:7" x14ac:dyDescent="0.3">
      <c r="A250" s="36" t="s">
        <v>156</v>
      </c>
      <c r="B250" s="8" t="s">
        <v>160</v>
      </c>
      <c r="C250" s="12">
        <v>80</v>
      </c>
      <c r="D250" s="12">
        <v>14</v>
      </c>
      <c r="E250" s="12">
        <v>311</v>
      </c>
      <c r="F250" s="58">
        <f t="shared" si="17"/>
        <v>0.30225080385852088</v>
      </c>
    </row>
    <row r="251" spans="1:7" x14ac:dyDescent="0.3">
      <c r="A251" s="36" t="s">
        <v>156</v>
      </c>
      <c r="B251" s="8" t="s">
        <v>161</v>
      </c>
      <c r="C251" s="12">
        <v>63</v>
      </c>
      <c r="D251" s="12">
        <v>6</v>
      </c>
      <c r="E251" s="12">
        <v>128</v>
      </c>
      <c r="F251" s="58">
        <f t="shared" si="17"/>
        <v>0.5390625</v>
      </c>
    </row>
    <row r="252" spans="1:7" x14ac:dyDescent="0.3">
      <c r="A252" s="36" t="s">
        <v>156</v>
      </c>
      <c r="B252" s="8" t="s">
        <v>162</v>
      </c>
      <c r="C252" s="12">
        <v>81</v>
      </c>
      <c r="D252" s="12">
        <v>15</v>
      </c>
      <c r="E252" s="12">
        <v>252</v>
      </c>
      <c r="F252" s="58">
        <f t="shared" si="17"/>
        <v>0.38095238095238093</v>
      </c>
    </row>
    <row r="253" spans="1:7" x14ac:dyDescent="0.3">
      <c r="A253" s="36" t="s">
        <v>156</v>
      </c>
      <c r="B253" s="8" t="s">
        <v>163</v>
      </c>
      <c r="C253" s="12">
        <v>74</v>
      </c>
      <c r="D253" s="12">
        <v>11</v>
      </c>
      <c r="E253" s="12">
        <v>193</v>
      </c>
      <c r="F253" s="58">
        <f t="shared" si="17"/>
        <v>0.44041450777202074</v>
      </c>
    </row>
    <row r="254" spans="1:7" x14ac:dyDescent="0.3">
      <c r="A254" s="40" t="s">
        <v>472</v>
      </c>
      <c r="B254" s="6" t="s">
        <v>443</v>
      </c>
      <c r="C254" s="7">
        <f>SUM(C255)</f>
        <v>89</v>
      </c>
      <c r="D254" s="7">
        <f>SUM(D255)</f>
        <v>7</v>
      </c>
      <c r="E254" s="7">
        <f>SUM(E255)</f>
        <v>119</v>
      </c>
      <c r="F254" s="46">
        <f t="shared" si="16"/>
        <v>0.80672268907563027</v>
      </c>
    </row>
    <row r="255" spans="1:7" x14ac:dyDescent="0.3">
      <c r="A255" s="36" t="s">
        <v>164</v>
      </c>
      <c r="B255" s="8" t="s">
        <v>165</v>
      </c>
      <c r="C255" s="12">
        <v>89</v>
      </c>
      <c r="D255" s="12">
        <v>7</v>
      </c>
      <c r="E255" s="12">
        <v>119</v>
      </c>
      <c r="F255" s="58">
        <f t="shared" si="16"/>
        <v>0.80672268907563027</v>
      </c>
    </row>
    <row r="256" spans="1:7" x14ac:dyDescent="0.3">
      <c r="A256" s="40" t="s">
        <v>473</v>
      </c>
      <c r="B256" s="6" t="s">
        <v>443</v>
      </c>
      <c r="C256" s="18">
        <f>SUM(C257:C269)</f>
        <v>1041</v>
      </c>
      <c r="D256" s="18">
        <f>SUM(D257:D269)</f>
        <v>190</v>
      </c>
      <c r="E256" s="18">
        <f>SUM(E257:E269)</f>
        <v>2633</v>
      </c>
      <c r="F256" s="46">
        <f t="shared" si="16"/>
        <v>0.46752753513102924</v>
      </c>
    </row>
    <row r="257" spans="1:6" x14ac:dyDescent="0.3">
      <c r="A257" s="36" t="s">
        <v>166</v>
      </c>
      <c r="B257" s="8" t="s">
        <v>421</v>
      </c>
      <c r="C257" s="12">
        <v>14</v>
      </c>
      <c r="D257" s="12">
        <v>0</v>
      </c>
      <c r="E257" s="12">
        <v>14</v>
      </c>
      <c r="F257" s="58">
        <v>1</v>
      </c>
    </row>
    <row r="258" spans="1:6" x14ac:dyDescent="0.3">
      <c r="A258" s="36" t="s">
        <v>166</v>
      </c>
      <c r="B258" s="8" t="s">
        <v>422</v>
      </c>
      <c r="C258" s="12">
        <v>18</v>
      </c>
      <c r="D258" s="12">
        <v>0</v>
      </c>
      <c r="E258" s="12">
        <v>24</v>
      </c>
      <c r="F258" s="59">
        <v>0.73839999999999995</v>
      </c>
    </row>
    <row r="259" spans="1:6" x14ac:dyDescent="0.3">
      <c r="A259" s="36" t="s">
        <v>166</v>
      </c>
      <c r="B259" s="8" t="s">
        <v>167</v>
      </c>
      <c r="C259" s="12">
        <v>169</v>
      </c>
      <c r="D259" s="12">
        <v>36</v>
      </c>
      <c r="E259" s="12">
        <v>357</v>
      </c>
      <c r="F259" s="58">
        <f t="shared" ref="F259:F268" si="18">(C259+D259)/E259</f>
        <v>0.57422969187675066</v>
      </c>
    </row>
    <row r="260" spans="1:6" x14ac:dyDescent="0.3">
      <c r="A260" s="36" t="s">
        <v>166</v>
      </c>
      <c r="B260" s="8" t="s">
        <v>501</v>
      </c>
      <c r="C260" s="12">
        <v>4</v>
      </c>
      <c r="D260" s="12">
        <v>0</v>
      </c>
      <c r="E260" s="12">
        <v>7</v>
      </c>
      <c r="F260" s="59">
        <v>0.64</v>
      </c>
    </row>
    <row r="261" spans="1:6" x14ac:dyDescent="0.3">
      <c r="A261" s="36" t="s">
        <v>166</v>
      </c>
      <c r="B261" s="8" t="s">
        <v>168</v>
      </c>
      <c r="C261" s="12">
        <v>291</v>
      </c>
      <c r="D261" s="12">
        <v>44</v>
      </c>
      <c r="E261" s="12">
        <v>793</v>
      </c>
      <c r="F261" s="58">
        <f t="shared" si="18"/>
        <v>0.42244640605296341</v>
      </c>
    </row>
    <row r="262" spans="1:6" x14ac:dyDescent="0.3">
      <c r="A262" s="36" t="s">
        <v>166</v>
      </c>
      <c r="B262" s="8" t="s">
        <v>169</v>
      </c>
      <c r="C262" s="12">
        <v>245</v>
      </c>
      <c r="D262" s="12">
        <v>50</v>
      </c>
      <c r="E262" s="12">
        <v>613</v>
      </c>
      <c r="F262" s="58">
        <f t="shared" si="18"/>
        <v>0.48123980424143559</v>
      </c>
    </row>
    <row r="263" spans="1:6" x14ac:dyDescent="0.3">
      <c r="A263" s="36" t="s">
        <v>166</v>
      </c>
      <c r="B263" s="8" t="s">
        <v>502</v>
      </c>
      <c r="C263" s="12">
        <v>0</v>
      </c>
      <c r="D263" s="12">
        <v>0</v>
      </c>
      <c r="E263" s="12">
        <v>0</v>
      </c>
      <c r="F263" s="58">
        <v>0</v>
      </c>
    </row>
    <row r="264" spans="1:6" x14ac:dyDescent="0.3">
      <c r="A264" s="36" t="s">
        <v>166</v>
      </c>
      <c r="B264" s="8" t="s">
        <v>170</v>
      </c>
      <c r="C264" s="12">
        <v>104</v>
      </c>
      <c r="D264" s="12">
        <v>32</v>
      </c>
      <c r="E264" s="12">
        <v>234</v>
      </c>
      <c r="F264" s="58">
        <f t="shared" si="18"/>
        <v>0.58119658119658124</v>
      </c>
    </row>
    <row r="265" spans="1:6" x14ac:dyDescent="0.3">
      <c r="A265" s="36" t="s">
        <v>166</v>
      </c>
      <c r="B265" s="8" t="s">
        <v>38</v>
      </c>
      <c r="C265" s="12">
        <v>87</v>
      </c>
      <c r="D265" s="12">
        <v>15</v>
      </c>
      <c r="E265" s="12">
        <v>227</v>
      </c>
      <c r="F265" s="58">
        <f t="shared" si="18"/>
        <v>0.44933920704845814</v>
      </c>
    </row>
    <row r="266" spans="1:6" x14ac:dyDescent="0.3">
      <c r="A266" s="36" t="s">
        <v>166</v>
      </c>
      <c r="B266" s="8" t="s">
        <v>423</v>
      </c>
      <c r="C266" s="12">
        <v>30</v>
      </c>
      <c r="D266" s="12">
        <v>0</v>
      </c>
      <c r="E266" s="12">
        <v>30</v>
      </c>
      <c r="F266" s="58">
        <v>1</v>
      </c>
    </row>
    <row r="267" spans="1:6" x14ac:dyDescent="0.3">
      <c r="A267" s="36" t="s">
        <v>166</v>
      </c>
      <c r="B267" s="8" t="s">
        <v>424</v>
      </c>
      <c r="C267" s="12">
        <v>19</v>
      </c>
      <c r="D267" s="12">
        <v>0</v>
      </c>
      <c r="E267" s="12">
        <v>19</v>
      </c>
      <c r="F267" s="58">
        <v>1</v>
      </c>
    </row>
    <row r="268" spans="1:6" x14ac:dyDescent="0.3">
      <c r="A268" s="36" t="s">
        <v>166</v>
      </c>
      <c r="B268" s="8" t="s">
        <v>171</v>
      </c>
      <c r="C268" s="12">
        <v>56</v>
      </c>
      <c r="D268" s="12">
        <v>13</v>
      </c>
      <c r="E268" s="12">
        <v>303</v>
      </c>
      <c r="F268" s="58">
        <f t="shared" si="18"/>
        <v>0.22772277227722773</v>
      </c>
    </row>
    <row r="269" spans="1:6" x14ac:dyDescent="0.3">
      <c r="A269" s="36" t="s">
        <v>166</v>
      </c>
      <c r="B269" s="8" t="s">
        <v>425</v>
      </c>
      <c r="C269" s="12">
        <v>4</v>
      </c>
      <c r="D269" s="12">
        <v>0</v>
      </c>
      <c r="E269" s="12">
        <v>12</v>
      </c>
      <c r="F269" s="59">
        <v>0.36930000000000002</v>
      </c>
    </row>
    <row r="270" spans="1:6" x14ac:dyDescent="0.3">
      <c r="A270" s="40" t="s">
        <v>474</v>
      </c>
      <c r="B270" s="6" t="s">
        <v>443</v>
      </c>
      <c r="C270" s="7">
        <f>SUM(C271:C279)</f>
        <v>386</v>
      </c>
      <c r="D270" s="7">
        <f>SUM(D271:D279)</f>
        <v>0</v>
      </c>
      <c r="E270" s="7">
        <f>SUM(E271:E279)</f>
        <v>400</v>
      </c>
      <c r="F270" s="46">
        <f t="shared" ref="F270:F321" si="19">(C270+D270)/E270</f>
        <v>0.96499999999999997</v>
      </c>
    </row>
    <row r="271" spans="1:6" x14ac:dyDescent="0.3">
      <c r="A271" s="36" t="s">
        <v>172</v>
      </c>
      <c r="B271" s="8" t="s">
        <v>284</v>
      </c>
      <c r="C271" s="12">
        <v>38</v>
      </c>
      <c r="D271" s="12">
        <v>0</v>
      </c>
      <c r="E271" s="12">
        <v>47</v>
      </c>
      <c r="F271" s="59">
        <v>0.81569999999999998</v>
      </c>
    </row>
    <row r="272" spans="1:6" x14ac:dyDescent="0.3">
      <c r="A272" s="36" t="s">
        <v>172</v>
      </c>
      <c r="B272" s="8" t="s">
        <v>285</v>
      </c>
      <c r="C272" s="12">
        <v>79</v>
      </c>
      <c r="D272" s="12">
        <v>0</v>
      </c>
      <c r="E272" s="12">
        <v>84</v>
      </c>
      <c r="F272" s="59">
        <v>0.94110000000000005</v>
      </c>
    </row>
    <row r="273" spans="1:10" x14ac:dyDescent="0.3">
      <c r="A273" s="36" t="s">
        <v>172</v>
      </c>
      <c r="B273" s="8" t="s">
        <v>286</v>
      </c>
      <c r="C273" s="12">
        <v>27</v>
      </c>
      <c r="D273" s="12">
        <v>0</v>
      </c>
      <c r="E273" s="12">
        <v>27</v>
      </c>
      <c r="F273" s="58">
        <v>1</v>
      </c>
    </row>
    <row r="274" spans="1:10" x14ac:dyDescent="0.3">
      <c r="A274" s="36" t="s">
        <v>172</v>
      </c>
      <c r="B274" s="8" t="s">
        <v>287</v>
      </c>
      <c r="C274" s="12">
        <v>71</v>
      </c>
      <c r="D274" s="12">
        <v>0</v>
      </c>
      <c r="E274" s="12">
        <v>71</v>
      </c>
      <c r="F274" s="58">
        <v>1</v>
      </c>
    </row>
    <row r="275" spans="1:10" x14ac:dyDescent="0.3">
      <c r="A275" s="36" t="s">
        <v>172</v>
      </c>
      <c r="B275" s="8" t="s">
        <v>288</v>
      </c>
      <c r="C275" s="12">
        <v>13</v>
      </c>
      <c r="D275" s="12">
        <v>0</v>
      </c>
      <c r="E275" s="12">
        <v>13</v>
      </c>
      <c r="F275" s="59">
        <v>0.98460000000000003</v>
      </c>
    </row>
    <row r="276" spans="1:10" x14ac:dyDescent="0.3">
      <c r="A276" s="36" t="s">
        <v>172</v>
      </c>
      <c r="B276" s="8" t="s">
        <v>289</v>
      </c>
      <c r="C276" s="12">
        <v>21</v>
      </c>
      <c r="D276" s="12">
        <v>0</v>
      </c>
      <c r="E276" s="12">
        <v>21</v>
      </c>
      <c r="F276" s="58">
        <v>1</v>
      </c>
    </row>
    <row r="277" spans="1:10" x14ac:dyDescent="0.3">
      <c r="A277" s="36" t="s">
        <v>172</v>
      </c>
      <c r="B277" s="8" t="s">
        <v>290</v>
      </c>
      <c r="C277" s="12">
        <v>23</v>
      </c>
      <c r="D277" s="12">
        <v>0</v>
      </c>
      <c r="E277" s="12">
        <v>23</v>
      </c>
      <c r="F277" s="58">
        <v>1</v>
      </c>
    </row>
    <row r="278" spans="1:10" x14ac:dyDescent="0.3">
      <c r="A278" s="36" t="s">
        <v>172</v>
      </c>
      <c r="B278" s="8" t="s">
        <v>291</v>
      </c>
      <c r="C278" s="12">
        <v>70</v>
      </c>
      <c r="D278" s="12">
        <v>0</v>
      </c>
      <c r="E278" s="12">
        <v>70</v>
      </c>
      <c r="F278" s="58">
        <v>1</v>
      </c>
    </row>
    <row r="279" spans="1:10" x14ac:dyDescent="0.3">
      <c r="A279" s="36" t="s">
        <v>172</v>
      </c>
      <c r="B279" s="8" t="s">
        <v>292</v>
      </c>
      <c r="C279" s="12">
        <v>44</v>
      </c>
      <c r="D279" s="12">
        <v>0</v>
      </c>
      <c r="E279" s="12">
        <v>44</v>
      </c>
      <c r="F279" s="58">
        <v>1</v>
      </c>
    </row>
    <row r="280" spans="1:10" x14ac:dyDescent="0.3">
      <c r="A280" s="40" t="s">
        <v>475</v>
      </c>
      <c r="B280" s="6" t="s">
        <v>443</v>
      </c>
      <c r="C280" s="7">
        <f>SUM(C281:C292)</f>
        <v>295</v>
      </c>
      <c r="D280" s="7">
        <f>SUM(D282:D292)</f>
        <v>0</v>
      </c>
      <c r="E280" s="7">
        <f>SUM(E282:E292)</f>
        <v>340</v>
      </c>
      <c r="F280" s="49">
        <f t="shared" si="19"/>
        <v>0.86764705882352944</v>
      </c>
    </row>
    <row r="281" spans="1:10" x14ac:dyDescent="0.3">
      <c r="A281" s="42" t="s">
        <v>173</v>
      </c>
      <c r="B281" s="19" t="s">
        <v>426</v>
      </c>
      <c r="C281" s="20">
        <v>13</v>
      </c>
      <c r="D281" s="20">
        <v>0</v>
      </c>
      <c r="E281" s="20">
        <v>13</v>
      </c>
      <c r="F281" s="58">
        <v>1</v>
      </c>
    </row>
    <row r="282" spans="1:10" x14ac:dyDescent="0.3">
      <c r="A282" s="36" t="s">
        <v>173</v>
      </c>
      <c r="B282" s="8" t="s">
        <v>427</v>
      </c>
      <c r="C282" s="12">
        <v>11</v>
      </c>
      <c r="D282" s="12">
        <v>0</v>
      </c>
      <c r="E282" s="12">
        <v>11</v>
      </c>
      <c r="F282" s="59">
        <v>0.98460000000000003</v>
      </c>
    </row>
    <row r="283" spans="1:10" x14ac:dyDescent="0.3">
      <c r="A283" s="36" t="s">
        <v>173</v>
      </c>
      <c r="B283" s="8" t="s">
        <v>428</v>
      </c>
      <c r="C283" s="12">
        <v>11</v>
      </c>
      <c r="D283" s="12">
        <v>0</v>
      </c>
      <c r="E283" s="12">
        <v>12</v>
      </c>
      <c r="F283" s="59">
        <v>0.93330000000000002</v>
      </c>
    </row>
    <row r="284" spans="1:10" x14ac:dyDescent="0.3">
      <c r="A284" s="36" t="s">
        <v>173</v>
      </c>
      <c r="B284" s="8" t="s">
        <v>429</v>
      </c>
      <c r="C284" s="12">
        <v>19</v>
      </c>
      <c r="D284" s="12">
        <v>0</v>
      </c>
      <c r="E284" s="12">
        <v>22</v>
      </c>
      <c r="F284" s="59">
        <v>0.84209999999999996</v>
      </c>
    </row>
    <row r="285" spans="1:10" x14ac:dyDescent="0.3">
      <c r="A285" s="36" t="s">
        <v>173</v>
      </c>
      <c r="B285" s="8" t="s">
        <v>430</v>
      </c>
      <c r="C285" s="12">
        <v>34</v>
      </c>
      <c r="D285" s="12">
        <v>0</v>
      </c>
      <c r="E285" s="12">
        <v>34</v>
      </c>
      <c r="F285" s="58">
        <v>1</v>
      </c>
    </row>
    <row r="286" spans="1:10" s="21" customFormat="1" x14ac:dyDescent="0.3">
      <c r="A286" s="36" t="s">
        <v>173</v>
      </c>
      <c r="B286" s="8" t="s">
        <v>431</v>
      </c>
      <c r="C286" s="12">
        <v>20</v>
      </c>
      <c r="D286" s="12">
        <v>0</v>
      </c>
      <c r="E286" s="12">
        <v>20</v>
      </c>
      <c r="F286" s="58">
        <v>1</v>
      </c>
      <c r="H286" s="22"/>
      <c r="J286" s="22"/>
    </row>
    <row r="287" spans="1:10" x14ac:dyDescent="0.3">
      <c r="A287" s="36" t="s">
        <v>173</v>
      </c>
      <c r="B287" s="8" t="s">
        <v>432</v>
      </c>
      <c r="C287" s="12">
        <v>25</v>
      </c>
      <c r="D287" s="12">
        <v>0</v>
      </c>
      <c r="E287" s="12">
        <v>25</v>
      </c>
      <c r="F287" s="58">
        <v>1</v>
      </c>
    </row>
    <row r="288" spans="1:10" x14ac:dyDescent="0.3">
      <c r="A288" s="36" t="s">
        <v>173</v>
      </c>
      <c r="B288" s="8" t="s">
        <v>433</v>
      </c>
      <c r="C288" s="12">
        <v>83</v>
      </c>
      <c r="D288" s="12">
        <v>0</v>
      </c>
      <c r="E288" s="12">
        <v>83</v>
      </c>
      <c r="F288" s="58">
        <v>1</v>
      </c>
    </row>
    <row r="289" spans="1:6" x14ac:dyDescent="0.3">
      <c r="A289" s="36" t="s">
        <v>173</v>
      </c>
      <c r="B289" s="8" t="s">
        <v>434</v>
      </c>
      <c r="C289" s="12">
        <v>27</v>
      </c>
      <c r="D289" s="12">
        <v>0</v>
      </c>
      <c r="E289" s="12">
        <v>27</v>
      </c>
      <c r="F289" s="58">
        <v>1</v>
      </c>
    </row>
    <row r="290" spans="1:6" x14ac:dyDescent="0.3">
      <c r="A290" s="36" t="s">
        <v>173</v>
      </c>
      <c r="B290" s="8" t="s">
        <v>435</v>
      </c>
      <c r="C290" s="12">
        <v>29</v>
      </c>
      <c r="D290" s="12">
        <v>0</v>
      </c>
      <c r="E290" s="12">
        <v>31</v>
      </c>
      <c r="F290" s="59">
        <v>0.92300000000000004</v>
      </c>
    </row>
    <row r="291" spans="1:6" x14ac:dyDescent="0.3">
      <c r="A291" s="36" t="s">
        <v>173</v>
      </c>
      <c r="B291" s="8" t="s">
        <v>436</v>
      </c>
      <c r="C291" s="12">
        <v>6</v>
      </c>
      <c r="D291" s="12">
        <v>0</v>
      </c>
      <c r="E291" s="12">
        <v>13</v>
      </c>
      <c r="F291" s="59">
        <v>0.49230000000000002</v>
      </c>
    </row>
    <row r="292" spans="1:6" x14ac:dyDescent="0.3">
      <c r="A292" s="36" t="s">
        <v>173</v>
      </c>
      <c r="B292" s="8" t="s">
        <v>437</v>
      </c>
      <c r="C292" s="12">
        <v>17</v>
      </c>
      <c r="D292" s="12">
        <v>0</v>
      </c>
      <c r="E292" s="12">
        <v>62</v>
      </c>
      <c r="F292" s="59">
        <v>0.27939999999999998</v>
      </c>
    </row>
    <row r="293" spans="1:6" x14ac:dyDescent="0.3">
      <c r="A293" s="40" t="s">
        <v>478</v>
      </c>
      <c r="B293" s="6" t="s">
        <v>443</v>
      </c>
      <c r="C293" s="7">
        <f>SUM(C294:C320)</f>
        <v>3762</v>
      </c>
      <c r="D293" s="7">
        <f>SUM(D294:D320)</f>
        <v>0</v>
      </c>
      <c r="E293" s="7">
        <f>SUM(E294:E320)</f>
        <v>4177</v>
      </c>
      <c r="F293" s="49">
        <f t="shared" si="19"/>
        <v>0.90064639693559967</v>
      </c>
    </row>
    <row r="294" spans="1:6" x14ac:dyDescent="0.3">
      <c r="A294" s="36" t="s">
        <v>174</v>
      </c>
      <c r="B294" s="8" t="s">
        <v>293</v>
      </c>
      <c r="C294" s="12">
        <v>107</v>
      </c>
      <c r="D294" s="12">
        <v>0</v>
      </c>
      <c r="E294" s="12">
        <v>107</v>
      </c>
      <c r="F294" s="58">
        <v>1</v>
      </c>
    </row>
    <row r="295" spans="1:6" x14ac:dyDescent="0.3">
      <c r="A295" s="36" t="s">
        <v>174</v>
      </c>
      <c r="B295" s="8" t="s">
        <v>294</v>
      </c>
      <c r="C295" s="12">
        <v>130</v>
      </c>
      <c r="D295" s="12">
        <v>0</v>
      </c>
      <c r="E295" s="12">
        <v>130</v>
      </c>
      <c r="F295" s="58">
        <v>1</v>
      </c>
    </row>
    <row r="296" spans="1:6" x14ac:dyDescent="0.3">
      <c r="A296" s="36" t="s">
        <v>174</v>
      </c>
      <c r="B296" s="8" t="s">
        <v>295</v>
      </c>
      <c r="C296" s="12">
        <v>199</v>
      </c>
      <c r="D296" s="12">
        <v>0</v>
      </c>
      <c r="E296" s="12">
        <v>199</v>
      </c>
      <c r="F296" s="58">
        <v>1</v>
      </c>
    </row>
    <row r="297" spans="1:6" x14ac:dyDescent="0.3">
      <c r="A297" s="36" t="s">
        <v>174</v>
      </c>
      <c r="B297" s="8" t="s">
        <v>296</v>
      </c>
      <c r="C297" s="12">
        <v>116</v>
      </c>
      <c r="D297" s="12">
        <v>0</v>
      </c>
      <c r="E297" s="12">
        <v>165</v>
      </c>
      <c r="F297" s="59">
        <v>0.70320000000000005</v>
      </c>
    </row>
    <row r="298" spans="1:6" x14ac:dyDescent="0.3">
      <c r="A298" s="36" t="s">
        <v>174</v>
      </c>
      <c r="B298" s="8" t="s">
        <v>297</v>
      </c>
      <c r="C298" s="12">
        <v>101</v>
      </c>
      <c r="D298" s="12">
        <v>0</v>
      </c>
      <c r="E298" s="12">
        <v>101</v>
      </c>
      <c r="F298" s="58">
        <v>1</v>
      </c>
    </row>
    <row r="299" spans="1:6" x14ac:dyDescent="0.3">
      <c r="A299" s="36" t="s">
        <v>174</v>
      </c>
      <c r="B299" s="8" t="s">
        <v>298</v>
      </c>
      <c r="C299" s="12">
        <v>393</v>
      </c>
      <c r="D299" s="12">
        <v>0</v>
      </c>
      <c r="E299" s="12">
        <v>519</v>
      </c>
      <c r="F299" s="59">
        <v>0.75760000000000005</v>
      </c>
    </row>
    <row r="300" spans="1:6" x14ac:dyDescent="0.3">
      <c r="A300" s="36" t="s">
        <v>174</v>
      </c>
      <c r="B300" s="8" t="s">
        <v>299</v>
      </c>
      <c r="C300" s="12">
        <v>141</v>
      </c>
      <c r="D300" s="12">
        <v>0</v>
      </c>
      <c r="E300" s="12">
        <v>141</v>
      </c>
      <c r="F300" s="58">
        <v>1</v>
      </c>
    </row>
    <row r="301" spans="1:6" x14ac:dyDescent="0.3">
      <c r="A301" s="36" t="s">
        <v>174</v>
      </c>
      <c r="B301" s="8" t="s">
        <v>300</v>
      </c>
      <c r="C301" s="12">
        <v>207</v>
      </c>
      <c r="D301" s="12">
        <v>0</v>
      </c>
      <c r="E301" s="12">
        <v>207</v>
      </c>
      <c r="F301" s="58">
        <v>1</v>
      </c>
    </row>
    <row r="302" spans="1:6" x14ac:dyDescent="0.3">
      <c r="A302" s="36" t="s">
        <v>174</v>
      </c>
      <c r="B302" s="8" t="s">
        <v>301</v>
      </c>
      <c r="C302" s="12">
        <v>166</v>
      </c>
      <c r="D302" s="12">
        <v>0</v>
      </c>
      <c r="E302" s="12">
        <v>166</v>
      </c>
      <c r="F302" s="58">
        <v>1</v>
      </c>
    </row>
    <row r="303" spans="1:6" x14ac:dyDescent="0.3">
      <c r="A303" s="36" t="s">
        <v>174</v>
      </c>
      <c r="B303" s="8" t="s">
        <v>302</v>
      </c>
      <c r="C303" s="12">
        <v>101</v>
      </c>
      <c r="D303" s="12">
        <v>0</v>
      </c>
      <c r="E303" s="12">
        <v>117</v>
      </c>
      <c r="F303" s="59">
        <v>0.86260000000000003</v>
      </c>
    </row>
    <row r="304" spans="1:6" x14ac:dyDescent="0.3">
      <c r="A304" s="36" t="s">
        <v>174</v>
      </c>
      <c r="B304" s="8" t="s">
        <v>303</v>
      </c>
      <c r="C304" s="12">
        <v>299</v>
      </c>
      <c r="D304" s="12">
        <v>0</v>
      </c>
      <c r="E304" s="12">
        <v>344</v>
      </c>
      <c r="F304" s="59">
        <v>0.87019999999999997</v>
      </c>
    </row>
    <row r="305" spans="1:6" x14ac:dyDescent="0.3">
      <c r="A305" s="36" t="s">
        <v>174</v>
      </c>
      <c r="B305" s="8" t="s">
        <v>304</v>
      </c>
      <c r="C305" s="12">
        <v>114</v>
      </c>
      <c r="D305" s="12">
        <v>0</v>
      </c>
      <c r="E305" s="12">
        <v>114</v>
      </c>
      <c r="F305" s="58">
        <v>1</v>
      </c>
    </row>
    <row r="306" spans="1:6" x14ac:dyDescent="0.3">
      <c r="A306" s="36" t="s">
        <v>174</v>
      </c>
      <c r="B306" s="8" t="s">
        <v>305</v>
      </c>
      <c r="C306" s="12">
        <v>271</v>
      </c>
      <c r="D306" s="12">
        <v>0</v>
      </c>
      <c r="E306" s="12">
        <v>271</v>
      </c>
      <c r="F306" s="58">
        <v>1</v>
      </c>
    </row>
    <row r="307" spans="1:6" x14ac:dyDescent="0.3">
      <c r="A307" s="36" t="s">
        <v>174</v>
      </c>
      <c r="B307" s="8" t="s">
        <v>306</v>
      </c>
      <c r="C307" s="12">
        <v>222</v>
      </c>
      <c r="D307" s="12">
        <v>0</v>
      </c>
      <c r="E307" s="12">
        <v>222</v>
      </c>
      <c r="F307" s="58">
        <v>1</v>
      </c>
    </row>
    <row r="308" spans="1:6" x14ac:dyDescent="0.3">
      <c r="A308" s="43" t="s">
        <v>174</v>
      </c>
      <c r="B308" s="23" t="s">
        <v>503</v>
      </c>
      <c r="C308" s="12">
        <v>0</v>
      </c>
      <c r="D308" s="12">
        <v>0</v>
      </c>
      <c r="E308" s="12">
        <v>0</v>
      </c>
      <c r="F308" s="48">
        <v>0</v>
      </c>
    </row>
    <row r="309" spans="1:6" x14ac:dyDescent="0.3">
      <c r="A309" s="36" t="s">
        <v>174</v>
      </c>
      <c r="B309" s="8" t="s">
        <v>307</v>
      </c>
      <c r="C309" s="12">
        <v>140</v>
      </c>
      <c r="D309" s="12">
        <v>0</v>
      </c>
      <c r="E309" s="12">
        <v>140</v>
      </c>
      <c r="F309" s="58">
        <v>1</v>
      </c>
    </row>
    <row r="310" spans="1:6" x14ac:dyDescent="0.3">
      <c r="A310" s="36" t="s">
        <v>174</v>
      </c>
      <c r="B310" s="16" t="s">
        <v>308</v>
      </c>
      <c r="C310" s="12">
        <v>139</v>
      </c>
      <c r="D310" s="12">
        <v>0</v>
      </c>
      <c r="E310" s="12">
        <v>139</v>
      </c>
      <c r="F310" s="58">
        <v>1</v>
      </c>
    </row>
    <row r="311" spans="1:6" x14ac:dyDescent="0.3">
      <c r="A311" s="36" t="s">
        <v>174</v>
      </c>
      <c r="B311" s="16" t="s">
        <v>309</v>
      </c>
      <c r="C311" s="12">
        <v>257</v>
      </c>
      <c r="D311" s="12">
        <v>0</v>
      </c>
      <c r="E311" s="12">
        <v>341</v>
      </c>
      <c r="F311" s="59">
        <v>0.753</v>
      </c>
    </row>
    <row r="312" spans="1:6" x14ac:dyDescent="0.3">
      <c r="A312" s="36" t="s">
        <v>174</v>
      </c>
      <c r="B312" s="8" t="s">
        <v>310</v>
      </c>
      <c r="C312" s="24">
        <v>0</v>
      </c>
      <c r="D312" s="24">
        <v>0</v>
      </c>
      <c r="E312" s="24">
        <v>89</v>
      </c>
      <c r="F312" s="58">
        <v>1</v>
      </c>
    </row>
    <row r="313" spans="1:6" x14ac:dyDescent="0.3">
      <c r="A313" s="36" t="s">
        <v>174</v>
      </c>
      <c r="B313" s="8" t="s">
        <v>311</v>
      </c>
      <c r="C313" s="12">
        <v>184</v>
      </c>
      <c r="D313" s="12">
        <v>0</v>
      </c>
      <c r="E313" s="12">
        <v>184</v>
      </c>
      <c r="F313" s="58">
        <v>1</v>
      </c>
    </row>
    <row r="314" spans="1:6" x14ac:dyDescent="0.3">
      <c r="A314" s="36" t="s">
        <v>174</v>
      </c>
      <c r="B314" s="8" t="s">
        <v>312</v>
      </c>
      <c r="C314" s="12">
        <v>50</v>
      </c>
      <c r="D314" s="12">
        <v>0</v>
      </c>
      <c r="E314" s="12">
        <v>50</v>
      </c>
      <c r="F314" s="58">
        <v>1</v>
      </c>
    </row>
    <row r="315" spans="1:6" x14ac:dyDescent="0.3">
      <c r="A315" s="36" t="s">
        <v>174</v>
      </c>
      <c r="B315" s="8" t="s">
        <v>313</v>
      </c>
      <c r="C315" s="12">
        <v>102</v>
      </c>
      <c r="D315" s="12">
        <v>0</v>
      </c>
      <c r="E315" s="12">
        <v>102</v>
      </c>
      <c r="F315" s="58">
        <v>1</v>
      </c>
    </row>
    <row r="316" spans="1:6" x14ac:dyDescent="0.3">
      <c r="A316" s="36" t="s">
        <v>174</v>
      </c>
      <c r="B316" s="8" t="s">
        <v>314</v>
      </c>
      <c r="C316" s="12">
        <v>7</v>
      </c>
      <c r="D316" s="12">
        <v>0</v>
      </c>
      <c r="E316" s="12">
        <v>13</v>
      </c>
      <c r="F316" s="59">
        <v>0.5333</v>
      </c>
    </row>
    <row r="317" spans="1:6" x14ac:dyDescent="0.3">
      <c r="A317" s="36" t="s">
        <v>174</v>
      </c>
      <c r="B317" s="8" t="s">
        <v>315</v>
      </c>
      <c r="C317" s="12">
        <v>19</v>
      </c>
      <c r="D317" s="12">
        <v>0</v>
      </c>
      <c r="E317" s="12">
        <v>19</v>
      </c>
      <c r="F317" s="58">
        <v>1</v>
      </c>
    </row>
    <row r="318" spans="1:6" x14ac:dyDescent="0.3">
      <c r="A318" s="36" t="s">
        <v>174</v>
      </c>
      <c r="B318" s="8" t="s">
        <v>316</v>
      </c>
      <c r="C318" s="12">
        <v>64</v>
      </c>
      <c r="D318" s="12">
        <v>0</v>
      </c>
      <c r="E318" s="12">
        <v>64</v>
      </c>
      <c r="F318" s="58">
        <v>1</v>
      </c>
    </row>
    <row r="319" spans="1:6" x14ac:dyDescent="0.3">
      <c r="A319" s="36" t="s">
        <v>174</v>
      </c>
      <c r="B319" s="8" t="s">
        <v>317</v>
      </c>
      <c r="C319" s="12">
        <v>92</v>
      </c>
      <c r="D319" s="12">
        <v>0</v>
      </c>
      <c r="E319" s="12">
        <v>92</v>
      </c>
      <c r="F319" s="58">
        <v>1</v>
      </c>
    </row>
    <row r="320" spans="1:6" x14ac:dyDescent="0.3">
      <c r="A320" s="36" t="s">
        <v>174</v>
      </c>
      <c r="B320" s="8" t="s">
        <v>318</v>
      </c>
      <c r="C320" s="12">
        <v>141</v>
      </c>
      <c r="D320" s="12">
        <v>0</v>
      </c>
      <c r="E320" s="12">
        <v>141</v>
      </c>
      <c r="F320" s="58">
        <v>1</v>
      </c>
    </row>
    <row r="321" spans="1:6" x14ac:dyDescent="0.3">
      <c r="A321" s="40" t="s">
        <v>479</v>
      </c>
      <c r="B321" s="6" t="s">
        <v>443</v>
      </c>
      <c r="C321" s="7">
        <f>SUM(C322:C331)</f>
        <v>2010</v>
      </c>
      <c r="D321" s="7">
        <f>SUM(D322:D331)</f>
        <v>0</v>
      </c>
      <c r="E321" s="7">
        <f>SUM(E322:E331)</f>
        <v>2010</v>
      </c>
      <c r="F321" s="46">
        <f t="shared" si="19"/>
        <v>1</v>
      </c>
    </row>
    <row r="322" spans="1:6" x14ac:dyDescent="0.3">
      <c r="A322" s="36" t="s">
        <v>175</v>
      </c>
      <c r="B322" s="8" t="s">
        <v>489</v>
      </c>
      <c r="C322" s="12">
        <v>215</v>
      </c>
      <c r="D322" s="12">
        <v>0</v>
      </c>
      <c r="E322" s="12">
        <v>215</v>
      </c>
      <c r="F322" s="48">
        <f t="shared" ref="F322:F377" si="20">(C322+D322)/E322</f>
        <v>1</v>
      </c>
    </row>
    <row r="323" spans="1:6" x14ac:dyDescent="0.3">
      <c r="A323" s="36" t="s">
        <v>175</v>
      </c>
      <c r="B323" s="8" t="s">
        <v>490</v>
      </c>
      <c r="C323" s="12">
        <v>226</v>
      </c>
      <c r="D323" s="12">
        <v>0</v>
      </c>
      <c r="E323" s="12">
        <v>226</v>
      </c>
      <c r="F323" s="48">
        <f t="shared" si="20"/>
        <v>1</v>
      </c>
    </row>
    <row r="324" spans="1:6" x14ac:dyDescent="0.3">
      <c r="A324" s="36" t="s">
        <v>175</v>
      </c>
      <c r="B324" s="8" t="s">
        <v>491</v>
      </c>
      <c r="C324" s="12">
        <v>445</v>
      </c>
      <c r="D324" s="12">
        <v>0</v>
      </c>
      <c r="E324" s="12">
        <v>445</v>
      </c>
      <c r="F324" s="48">
        <f t="shared" si="20"/>
        <v>1</v>
      </c>
    </row>
    <row r="325" spans="1:6" x14ac:dyDescent="0.3">
      <c r="A325" s="36" t="s">
        <v>175</v>
      </c>
      <c r="B325" s="8" t="s">
        <v>492</v>
      </c>
      <c r="C325" s="12">
        <v>179</v>
      </c>
      <c r="D325" s="12">
        <v>0</v>
      </c>
      <c r="E325" s="12">
        <v>179</v>
      </c>
      <c r="F325" s="48">
        <f t="shared" si="20"/>
        <v>1</v>
      </c>
    </row>
    <row r="326" spans="1:6" x14ac:dyDescent="0.3">
      <c r="A326" s="36" t="s">
        <v>175</v>
      </c>
      <c r="B326" s="8" t="s">
        <v>493</v>
      </c>
      <c r="C326" s="12">
        <v>120</v>
      </c>
      <c r="D326" s="12">
        <v>0</v>
      </c>
      <c r="E326" s="12">
        <v>120</v>
      </c>
      <c r="F326" s="48">
        <f t="shared" si="20"/>
        <v>1</v>
      </c>
    </row>
    <row r="327" spans="1:6" x14ac:dyDescent="0.3">
      <c r="A327" s="36" t="s">
        <v>175</v>
      </c>
      <c r="B327" s="8" t="s">
        <v>494</v>
      </c>
      <c r="C327" s="12">
        <v>234</v>
      </c>
      <c r="D327" s="12">
        <v>0</v>
      </c>
      <c r="E327" s="12">
        <v>234</v>
      </c>
      <c r="F327" s="48">
        <f t="shared" si="20"/>
        <v>1</v>
      </c>
    </row>
    <row r="328" spans="1:6" x14ac:dyDescent="0.3">
      <c r="A328" s="36" t="s">
        <v>175</v>
      </c>
      <c r="B328" s="8" t="s">
        <v>495</v>
      </c>
      <c r="C328" s="12">
        <v>182</v>
      </c>
      <c r="D328" s="12">
        <v>0</v>
      </c>
      <c r="E328" s="12">
        <v>182</v>
      </c>
      <c r="F328" s="48">
        <f t="shared" si="20"/>
        <v>1</v>
      </c>
    </row>
    <row r="329" spans="1:6" x14ac:dyDescent="0.3">
      <c r="A329" s="36" t="s">
        <v>175</v>
      </c>
      <c r="B329" s="8" t="s">
        <v>496</v>
      </c>
      <c r="C329" s="12">
        <v>124</v>
      </c>
      <c r="D329" s="12">
        <v>0</v>
      </c>
      <c r="E329" s="12">
        <v>124</v>
      </c>
      <c r="F329" s="48">
        <f t="shared" si="20"/>
        <v>1</v>
      </c>
    </row>
    <row r="330" spans="1:6" x14ac:dyDescent="0.3">
      <c r="A330" s="36" t="s">
        <v>175</v>
      </c>
      <c r="B330" s="8" t="s">
        <v>497</v>
      </c>
      <c r="C330" s="12">
        <v>215</v>
      </c>
      <c r="D330" s="12">
        <v>0</v>
      </c>
      <c r="E330" s="12">
        <v>215</v>
      </c>
      <c r="F330" s="48">
        <f t="shared" si="20"/>
        <v>1</v>
      </c>
    </row>
    <row r="331" spans="1:6" x14ac:dyDescent="0.3">
      <c r="A331" s="36" t="s">
        <v>175</v>
      </c>
      <c r="B331" s="8" t="s">
        <v>498</v>
      </c>
      <c r="C331" s="12">
        <v>70</v>
      </c>
      <c r="D331" s="12">
        <v>0</v>
      </c>
      <c r="E331" s="12">
        <v>70</v>
      </c>
      <c r="F331" s="48">
        <f t="shared" si="20"/>
        <v>1</v>
      </c>
    </row>
    <row r="332" spans="1:6" x14ac:dyDescent="0.3">
      <c r="A332" s="40" t="s">
        <v>480</v>
      </c>
      <c r="B332" s="6" t="s">
        <v>443</v>
      </c>
      <c r="C332" s="7">
        <f>SUM(C333:C369)</f>
        <v>6941</v>
      </c>
      <c r="D332" s="7">
        <f>SUM(D333:D369)</f>
        <v>891</v>
      </c>
      <c r="E332" s="7">
        <f>SUM(E333:E369)</f>
        <v>16437</v>
      </c>
      <c r="F332" s="46">
        <f t="shared" si="20"/>
        <v>0.47648597675974935</v>
      </c>
    </row>
    <row r="333" spans="1:6" x14ac:dyDescent="0.3">
      <c r="A333" s="36" t="s">
        <v>176</v>
      </c>
      <c r="B333" s="8" t="s">
        <v>319</v>
      </c>
      <c r="C333" s="37">
        <v>339</v>
      </c>
      <c r="D333" s="29">
        <v>0</v>
      </c>
      <c r="E333" s="29">
        <v>447</v>
      </c>
      <c r="F333" s="59">
        <v>0.75949999999999995</v>
      </c>
    </row>
    <row r="334" spans="1:6" x14ac:dyDescent="0.3">
      <c r="A334" s="36" t="s">
        <v>176</v>
      </c>
      <c r="B334" s="8" t="s">
        <v>320</v>
      </c>
      <c r="C334" s="29">
        <v>209</v>
      </c>
      <c r="D334" s="29">
        <v>0</v>
      </c>
      <c r="E334" s="29">
        <v>230</v>
      </c>
      <c r="F334" s="59">
        <v>0.91069999999999995</v>
      </c>
    </row>
    <row r="335" spans="1:6" x14ac:dyDescent="0.3">
      <c r="A335" s="36" t="s">
        <v>176</v>
      </c>
      <c r="B335" s="8" t="s">
        <v>177</v>
      </c>
      <c r="C335" s="29">
        <v>115</v>
      </c>
      <c r="D335" s="29">
        <v>28</v>
      </c>
      <c r="E335" s="29">
        <v>313</v>
      </c>
      <c r="F335" s="58">
        <f t="shared" ref="F335:F369" si="21">(C335+D335)/E335</f>
        <v>0.45686900958466453</v>
      </c>
    </row>
    <row r="336" spans="1:6" x14ac:dyDescent="0.3">
      <c r="A336" s="36" t="s">
        <v>176</v>
      </c>
      <c r="B336" s="8" t="s">
        <v>178</v>
      </c>
      <c r="C336" s="29">
        <v>292</v>
      </c>
      <c r="D336" s="29">
        <v>55</v>
      </c>
      <c r="E336" s="30">
        <v>1117</v>
      </c>
      <c r="F336" s="58">
        <f t="shared" si="21"/>
        <v>0.31065353625783348</v>
      </c>
    </row>
    <row r="337" spans="1:6" x14ac:dyDescent="0.3">
      <c r="A337" s="36" t="s">
        <v>176</v>
      </c>
      <c r="B337" s="8" t="s">
        <v>179</v>
      </c>
      <c r="C337" s="29">
        <v>240</v>
      </c>
      <c r="D337" s="29">
        <v>48</v>
      </c>
      <c r="E337" s="29">
        <v>823</v>
      </c>
      <c r="F337" s="58">
        <f t="shared" si="21"/>
        <v>0.34993924665856624</v>
      </c>
    </row>
    <row r="338" spans="1:6" x14ac:dyDescent="0.3">
      <c r="A338" s="36" t="s">
        <v>176</v>
      </c>
      <c r="B338" s="8" t="s">
        <v>180</v>
      </c>
      <c r="C338" s="29">
        <v>162</v>
      </c>
      <c r="D338" s="29">
        <v>30</v>
      </c>
      <c r="E338" s="29">
        <v>489</v>
      </c>
      <c r="F338" s="58">
        <f t="shared" si="21"/>
        <v>0.39263803680981596</v>
      </c>
    </row>
    <row r="339" spans="1:6" x14ac:dyDescent="0.3">
      <c r="A339" s="36" t="s">
        <v>176</v>
      </c>
      <c r="B339" s="8" t="s">
        <v>378</v>
      </c>
      <c r="C339" s="29">
        <v>175</v>
      </c>
      <c r="D339" s="29">
        <v>29</v>
      </c>
      <c r="E339" s="29">
        <v>394</v>
      </c>
      <c r="F339" s="58">
        <f t="shared" si="21"/>
        <v>0.51776649746192893</v>
      </c>
    </row>
    <row r="340" spans="1:6" x14ac:dyDescent="0.3">
      <c r="A340" s="36" t="s">
        <v>176</v>
      </c>
      <c r="B340" s="8" t="s">
        <v>181</v>
      </c>
      <c r="C340" s="29">
        <v>152</v>
      </c>
      <c r="D340" s="29">
        <v>19</v>
      </c>
      <c r="E340" s="29">
        <v>438</v>
      </c>
      <c r="F340" s="58">
        <f t="shared" si="21"/>
        <v>0.3904109589041096</v>
      </c>
    </row>
    <row r="341" spans="1:6" x14ac:dyDescent="0.3">
      <c r="A341" s="36" t="s">
        <v>176</v>
      </c>
      <c r="B341" s="8" t="s">
        <v>182</v>
      </c>
      <c r="C341" s="29">
        <v>95</v>
      </c>
      <c r="D341" s="29">
        <v>14</v>
      </c>
      <c r="E341" s="29">
        <v>464</v>
      </c>
      <c r="F341" s="58">
        <f t="shared" si="21"/>
        <v>0.23491379310344829</v>
      </c>
    </row>
    <row r="342" spans="1:6" x14ac:dyDescent="0.3">
      <c r="A342" s="36" t="s">
        <v>176</v>
      </c>
      <c r="B342" s="8" t="s">
        <v>183</v>
      </c>
      <c r="C342" s="29">
        <v>25</v>
      </c>
      <c r="D342" s="29">
        <v>5</v>
      </c>
      <c r="E342" s="29">
        <v>42</v>
      </c>
      <c r="F342" s="58">
        <f t="shared" si="21"/>
        <v>0.7142857142857143</v>
      </c>
    </row>
    <row r="343" spans="1:6" x14ac:dyDescent="0.3">
      <c r="A343" s="36" t="s">
        <v>176</v>
      </c>
      <c r="B343" s="8" t="s">
        <v>184</v>
      </c>
      <c r="C343" s="29">
        <v>125</v>
      </c>
      <c r="D343" s="29">
        <v>36</v>
      </c>
      <c r="E343" s="29">
        <v>301</v>
      </c>
      <c r="F343" s="58">
        <f t="shared" si="21"/>
        <v>0.53488372093023251</v>
      </c>
    </row>
    <row r="344" spans="1:6" x14ac:dyDescent="0.3">
      <c r="A344" s="36" t="s">
        <v>176</v>
      </c>
      <c r="B344" s="8" t="s">
        <v>507</v>
      </c>
      <c r="C344" s="29">
        <v>269</v>
      </c>
      <c r="D344" s="29">
        <v>0</v>
      </c>
      <c r="E344" s="29">
        <v>391</v>
      </c>
      <c r="F344" s="59">
        <v>0.68899999999999995</v>
      </c>
    </row>
    <row r="345" spans="1:6" x14ac:dyDescent="0.3">
      <c r="A345" s="36" t="s">
        <v>176</v>
      </c>
      <c r="B345" s="8" t="s">
        <v>438</v>
      </c>
      <c r="C345" s="37">
        <v>285</v>
      </c>
      <c r="D345" s="29">
        <v>0</v>
      </c>
      <c r="E345" s="29">
        <v>414</v>
      </c>
      <c r="F345" s="57">
        <v>0.68930000000000002</v>
      </c>
    </row>
    <row r="346" spans="1:6" x14ac:dyDescent="0.3">
      <c r="A346" s="36" t="s">
        <v>176</v>
      </c>
      <c r="B346" s="8" t="s">
        <v>439</v>
      </c>
      <c r="C346" s="37">
        <v>314</v>
      </c>
      <c r="D346" s="29">
        <v>0</v>
      </c>
      <c r="E346" s="29">
        <v>443</v>
      </c>
      <c r="F346" s="57">
        <v>0.70909999999999995</v>
      </c>
    </row>
    <row r="347" spans="1:6" x14ac:dyDescent="0.3">
      <c r="A347" s="36" t="s">
        <v>176</v>
      </c>
      <c r="B347" s="8" t="s">
        <v>185</v>
      </c>
      <c r="C347" s="29">
        <v>178</v>
      </c>
      <c r="D347" s="29">
        <v>27</v>
      </c>
      <c r="E347" s="29">
        <v>499</v>
      </c>
      <c r="F347" s="58">
        <f t="shared" si="21"/>
        <v>0.41082164328657317</v>
      </c>
    </row>
    <row r="348" spans="1:6" x14ac:dyDescent="0.3">
      <c r="A348" s="36" t="s">
        <v>176</v>
      </c>
      <c r="B348" s="8" t="s">
        <v>186</v>
      </c>
      <c r="C348" s="29">
        <v>175</v>
      </c>
      <c r="D348" s="29">
        <v>23</v>
      </c>
      <c r="E348" s="29">
        <v>359</v>
      </c>
      <c r="F348" s="58">
        <f t="shared" si="21"/>
        <v>0.55153203342618384</v>
      </c>
    </row>
    <row r="349" spans="1:6" x14ac:dyDescent="0.3">
      <c r="A349" s="36" t="s">
        <v>176</v>
      </c>
      <c r="B349" s="8" t="s">
        <v>187</v>
      </c>
      <c r="C349" s="29">
        <v>172</v>
      </c>
      <c r="D349" s="29">
        <v>24</v>
      </c>
      <c r="E349" s="29">
        <v>433</v>
      </c>
      <c r="F349" s="58">
        <f t="shared" si="21"/>
        <v>0.45265588914549654</v>
      </c>
    </row>
    <row r="350" spans="1:6" x14ac:dyDescent="0.3">
      <c r="A350" s="36" t="s">
        <v>176</v>
      </c>
      <c r="B350" s="8" t="s">
        <v>188</v>
      </c>
      <c r="C350" s="29">
        <v>159</v>
      </c>
      <c r="D350" s="29">
        <v>29</v>
      </c>
      <c r="E350" s="29">
        <v>736</v>
      </c>
      <c r="F350" s="58">
        <f t="shared" si="21"/>
        <v>0.25543478260869568</v>
      </c>
    </row>
    <row r="351" spans="1:6" x14ac:dyDescent="0.3">
      <c r="A351" s="36" t="s">
        <v>176</v>
      </c>
      <c r="B351" s="8" t="s">
        <v>504</v>
      </c>
      <c r="C351" s="37">
        <v>40</v>
      </c>
      <c r="D351" s="29">
        <v>3</v>
      </c>
      <c r="E351" s="29">
        <v>97</v>
      </c>
      <c r="F351" s="58">
        <f t="shared" si="21"/>
        <v>0.44329896907216493</v>
      </c>
    </row>
    <row r="352" spans="1:6" x14ac:dyDescent="0.3">
      <c r="A352" s="36" t="s">
        <v>176</v>
      </c>
      <c r="B352" s="8" t="s">
        <v>440</v>
      </c>
      <c r="C352" s="37">
        <v>300</v>
      </c>
      <c r="D352" s="29">
        <v>0</v>
      </c>
      <c r="E352" s="29">
        <v>415</v>
      </c>
      <c r="F352" s="57">
        <v>0.7238</v>
      </c>
    </row>
    <row r="353" spans="1:6" x14ac:dyDescent="0.3">
      <c r="A353" s="36" t="s">
        <v>176</v>
      </c>
      <c r="B353" s="8" t="s">
        <v>189</v>
      </c>
      <c r="C353" s="29">
        <v>234</v>
      </c>
      <c r="D353" s="29">
        <v>62</v>
      </c>
      <c r="E353" s="29">
        <v>806</v>
      </c>
      <c r="F353" s="58">
        <f t="shared" si="21"/>
        <v>0.36724565756823824</v>
      </c>
    </row>
    <row r="354" spans="1:6" x14ac:dyDescent="0.3">
      <c r="A354" s="36" t="s">
        <v>176</v>
      </c>
      <c r="B354" s="8" t="s">
        <v>190</v>
      </c>
      <c r="C354" s="29">
        <v>234</v>
      </c>
      <c r="D354" s="29">
        <v>54</v>
      </c>
      <c r="E354" s="29">
        <v>597</v>
      </c>
      <c r="F354" s="58">
        <f t="shared" si="21"/>
        <v>0.48241206030150752</v>
      </c>
    </row>
    <row r="355" spans="1:6" x14ac:dyDescent="0.3">
      <c r="A355" s="36" t="s">
        <v>176</v>
      </c>
      <c r="B355" s="8" t="s">
        <v>191</v>
      </c>
      <c r="C355" s="29">
        <v>123</v>
      </c>
      <c r="D355" s="29">
        <v>36</v>
      </c>
      <c r="E355" s="29">
        <v>450</v>
      </c>
      <c r="F355" s="58">
        <f t="shared" si="21"/>
        <v>0.35333333333333333</v>
      </c>
    </row>
    <row r="356" spans="1:6" x14ac:dyDescent="0.3">
      <c r="A356" s="36" t="s">
        <v>176</v>
      </c>
      <c r="B356" s="8" t="s">
        <v>240</v>
      </c>
      <c r="C356" s="29">
        <v>311</v>
      </c>
      <c r="D356" s="29">
        <v>54</v>
      </c>
      <c r="E356" s="29">
        <v>652</v>
      </c>
      <c r="F356" s="58">
        <f t="shared" si="21"/>
        <v>0.55981595092024539</v>
      </c>
    </row>
    <row r="357" spans="1:6" x14ac:dyDescent="0.3">
      <c r="A357" s="36" t="s">
        <v>176</v>
      </c>
      <c r="B357" s="8" t="s">
        <v>192</v>
      </c>
      <c r="C357" s="29">
        <v>180</v>
      </c>
      <c r="D357" s="29">
        <v>30</v>
      </c>
      <c r="E357" s="29">
        <v>450</v>
      </c>
      <c r="F357" s="58">
        <f t="shared" si="21"/>
        <v>0.46666666666666667</v>
      </c>
    </row>
    <row r="358" spans="1:6" x14ac:dyDescent="0.3">
      <c r="A358" s="36" t="s">
        <v>176</v>
      </c>
      <c r="B358" s="8" t="s">
        <v>193</v>
      </c>
      <c r="C358" s="29">
        <v>193</v>
      </c>
      <c r="D358" s="29">
        <v>32</v>
      </c>
      <c r="E358" s="29">
        <v>426</v>
      </c>
      <c r="F358" s="58">
        <f t="shared" si="21"/>
        <v>0.528169014084507</v>
      </c>
    </row>
    <row r="359" spans="1:6" x14ac:dyDescent="0.3">
      <c r="A359" s="36" t="s">
        <v>176</v>
      </c>
      <c r="B359" s="8" t="s">
        <v>194</v>
      </c>
      <c r="C359" s="29">
        <v>110</v>
      </c>
      <c r="D359" s="29">
        <v>22</v>
      </c>
      <c r="E359" s="29">
        <v>220</v>
      </c>
      <c r="F359" s="58">
        <f t="shared" si="21"/>
        <v>0.6</v>
      </c>
    </row>
    <row r="360" spans="1:6" x14ac:dyDescent="0.3">
      <c r="A360" s="36" t="s">
        <v>176</v>
      </c>
      <c r="B360" s="8" t="s">
        <v>505</v>
      </c>
      <c r="C360" s="29">
        <v>59</v>
      </c>
      <c r="D360" s="29">
        <v>0</v>
      </c>
      <c r="E360" s="29">
        <v>68</v>
      </c>
      <c r="F360" s="57">
        <v>0.87060000000000004</v>
      </c>
    </row>
    <row r="361" spans="1:6" x14ac:dyDescent="0.3">
      <c r="A361" s="36" t="s">
        <v>176</v>
      </c>
      <c r="B361" s="8" t="s">
        <v>195</v>
      </c>
      <c r="C361" s="29">
        <v>189</v>
      </c>
      <c r="D361" s="29">
        <v>49</v>
      </c>
      <c r="E361" s="29">
        <v>456</v>
      </c>
      <c r="F361" s="58">
        <f t="shared" si="21"/>
        <v>0.52192982456140347</v>
      </c>
    </row>
    <row r="362" spans="1:6" x14ac:dyDescent="0.3">
      <c r="A362" s="36" t="s">
        <v>176</v>
      </c>
      <c r="B362" s="8" t="s">
        <v>196</v>
      </c>
      <c r="C362" s="29">
        <v>48</v>
      </c>
      <c r="D362" s="29">
        <v>14</v>
      </c>
      <c r="E362" s="29">
        <v>113</v>
      </c>
      <c r="F362" s="58">
        <f t="shared" si="21"/>
        <v>0.54867256637168138</v>
      </c>
    </row>
    <row r="363" spans="1:6" x14ac:dyDescent="0.3">
      <c r="A363" s="36" t="s">
        <v>176</v>
      </c>
      <c r="B363" s="8" t="s">
        <v>441</v>
      </c>
      <c r="C363" s="37">
        <v>277</v>
      </c>
      <c r="D363" s="29">
        <v>0</v>
      </c>
      <c r="E363" s="29">
        <v>432</v>
      </c>
      <c r="F363" s="57">
        <v>0.64139999999999997</v>
      </c>
    </row>
    <row r="364" spans="1:6" x14ac:dyDescent="0.3">
      <c r="A364" s="36" t="s">
        <v>176</v>
      </c>
      <c r="B364" s="8" t="s">
        <v>197</v>
      </c>
      <c r="C364" s="29">
        <v>293</v>
      </c>
      <c r="D364" s="29">
        <v>54</v>
      </c>
      <c r="E364" s="29">
        <v>843</v>
      </c>
      <c r="F364" s="58">
        <f t="shared" si="21"/>
        <v>0.41162514827995256</v>
      </c>
    </row>
    <row r="365" spans="1:6" x14ac:dyDescent="0.3">
      <c r="A365" s="36" t="s">
        <v>176</v>
      </c>
      <c r="B365" s="8" t="s">
        <v>321</v>
      </c>
      <c r="C365" s="37">
        <v>21</v>
      </c>
      <c r="D365" s="29">
        <v>0</v>
      </c>
      <c r="E365" s="29">
        <v>25</v>
      </c>
      <c r="F365" s="57">
        <v>0.83199999999999996</v>
      </c>
    </row>
    <row r="366" spans="1:6" x14ac:dyDescent="0.3">
      <c r="A366" s="36" t="s">
        <v>176</v>
      </c>
      <c r="B366" s="8" t="s">
        <v>198</v>
      </c>
      <c r="C366" s="29">
        <v>86</v>
      </c>
      <c r="D366" s="29">
        <v>14</v>
      </c>
      <c r="E366" s="29">
        <v>193</v>
      </c>
      <c r="F366" s="58">
        <f t="shared" si="21"/>
        <v>0.51813471502590669</v>
      </c>
    </row>
    <row r="367" spans="1:6" x14ac:dyDescent="0.3">
      <c r="A367" s="36" t="s">
        <v>176</v>
      </c>
      <c r="B367" s="8" t="s">
        <v>199</v>
      </c>
      <c r="C367" s="29">
        <v>362</v>
      </c>
      <c r="D367" s="29">
        <v>52</v>
      </c>
      <c r="E367" s="30">
        <v>979</v>
      </c>
      <c r="F367" s="58">
        <f t="shared" si="21"/>
        <v>0.42288049029622066</v>
      </c>
    </row>
    <row r="368" spans="1:6" x14ac:dyDescent="0.3">
      <c r="A368" s="36" t="s">
        <v>176</v>
      </c>
      <c r="B368" s="8" t="s">
        <v>200</v>
      </c>
      <c r="C368" s="29">
        <v>325</v>
      </c>
      <c r="D368" s="29">
        <v>44</v>
      </c>
      <c r="E368" s="29">
        <v>709</v>
      </c>
      <c r="F368" s="58">
        <f t="shared" si="21"/>
        <v>0.52045133991537373</v>
      </c>
    </row>
    <row r="369" spans="1:6" x14ac:dyDescent="0.3">
      <c r="A369" s="36" t="s">
        <v>176</v>
      </c>
      <c r="B369" s="8" t="s">
        <v>506</v>
      </c>
      <c r="C369" s="37">
        <v>75</v>
      </c>
      <c r="D369" s="29">
        <v>4</v>
      </c>
      <c r="E369" s="29">
        <v>173</v>
      </c>
      <c r="F369" s="58">
        <f t="shared" si="21"/>
        <v>0.45664739884393063</v>
      </c>
    </row>
    <row r="370" spans="1:6" x14ac:dyDescent="0.3">
      <c r="A370" s="40" t="s">
        <v>481</v>
      </c>
      <c r="B370" s="6" t="s">
        <v>443</v>
      </c>
      <c r="C370" s="7">
        <f>SUM(C371)</f>
        <v>321</v>
      </c>
      <c r="D370" s="7">
        <f>SUM(D371)</f>
        <v>0</v>
      </c>
      <c r="E370" s="7">
        <f>SUM(E371)</f>
        <v>433</v>
      </c>
      <c r="F370" s="49">
        <f t="shared" si="20"/>
        <v>0.74133949191685911</v>
      </c>
    </row>
    <row r="371" spans="1:6" x14ac:dyDescent="0.3">
      <c r="A371" s="36" t="s">
        <v>201</v>
      </c>
      <c r="B371" s="8" t="s">
        <v>322</v>
      </c>
      <c r="C371" s="24">
        <v>321</v>
      </c>
      <c r="D371" s="24">
        <v>0</v>
      </c>
      <c r="E371" s="24">
        <v>433</v>
      </c>
      <c r="F371" s="59">
        <v>0.74050000000000005</v>
      </c>
    </row>
    <row r="372" spans="1:6" x14ac:dyDescent="0.3">
      <c r="A372" s="40" t="s">
        <v>482</v>
      </c>
      <c r="B372" s="6" t="s">
        <v>443</v>
      </c>
      <c r="C372" s="7">
        <f>SUM(C373)</f>
        <v>150</v>
      </c>
      <c r="D372" s="7">
        <f>SUM(D373)</f>
        <v>0</v>
      </c>
      <c r="E372" s="7">
        <f>SUM(E373)</f>
        <v>219</v>
      </c>
      <c r="F372" s="46">
        <f t="shared" si="20"/>
        <v>0.68493150684931503</v>
      </c>
    </row>
    <row r="373" spans="1:6" x14ac:dyDescent="0.3">
      <c r="A373" s="36" t="s">
        <v>202</v>
      </c>
      <c r="B373" s="8" t="s">
        <v>508</v>
      </c>
      <c r="C373" s="29">
        <v>150</v>
      </c>
      <c r="D373" s="29">
        <v>0</v>
      </c>
      <c r="E373" s="29">
        <v>219</v>
      </c>
      <c r="F373" s="59">
        <v>0.68300000000000005</v>
      </c>
    </row>
    <row r="374" spans="1:6" x14ac:dyDescent="0.3">
      <c r="A374" s="40" t="s">
        <v>483</v>
      </c>
      <c r="B374" s="6" t="s">
        <v>443</v>
      </c>
      <c r="C374" s="7">
        <f>SUM(C375:C376)</f>
        <v>675</v>
      </c>
      <c r="D374" s="7">
        <f>SUM(D375:D376)</f>
        <v>0</v>
      </c>
      <c r="E374" s="7">
        <f>SUM(E375:E376)</f>
        <v>675</v>
      </c>
      <c r="F374" s="46">
        <f t="shared" si="20"/>
        <v>1</v>
      </c>
    </row>
    <row r="375" spans="1:6" x14ac:dyDescent="0.3">
      <c r="A375" s="36" t="s">
        <v>203</v>
      </c>
      <c r="B375" s="8" t="s">
        <v>323</v>
      </c>
      <c r="C375" s="12">
        <v>375</v>
      </c>
      <c r="D375" s="12">
        <v>0</v>
      </c>
      <c r="E375" s="12">
        <v>375</v>
      </c>
      <c r="F375" s="58">
        <v>1</v>
      </c>
    </row>
    <row r="376" spans="1:6" x14ac:dyDescent="0.3">
      <c r="A376" s="36" t="s">
        <v>203</v>
      </c>
      <c r="B376" s="8" t="s">
        <v>324</v>
      </c>
      <c r="C376" s="12">
        <v>300</v>
      </c>
      <c r="D376" s="12">
        <v>0</v>
      </c>
      <c r="E376" s="12">
        <v>300</v>
      </c>
      <c r="F376" s="58">
        <v>1</v>
      </c>
    </row>
    <row r="377" spans="1:6" x14ac:dyDescent="0.3">
      <c r="A377" s="40" t="s">
        <v>484</v>
      </c>
      <c r="B377" s="6" t="s">
        <v>443</v>
      </c>
      <c r="C377" s="7">
        <f>SUM(C378:C388)</f>
        <v>872</v>
      </c>
      <c r="D377" s="7">
        <f>SUM(D378:D388)</f>
        <v>36</v>
      </c>
      <c r="E377" s="7">
        <f>SUM(E378:E388)</f>
        <v>2195</v>
      </c>
      <c r="F377" s="46">
        <f t="shared" si="20"/>
        <v>0.41366742596810935</v>
      </c>
    </row>
    <row r="378" spans="1:6" x14ac:dyDescent="0.3">
      <c r="A378" s="36" t="s">
        <v>204</v>
      </c>
      <c r="B378" s="8" t="s">
        <v>325</v>
      </c>
      <c r="C378" s="12">
        <v>105</v>
      </c>
      <c r="D378" s="12">
        <v>0</v>
      </c>
      <c r="E378" s="12">
        <v>166</v>
      </c>
      <c r="F378" s="59">
        <v>0.63139999999999996</v>
      </c>
    </row>
    <row r="379" spans="1:6" x14ac:dyDescent="0.3">
      <c r="A379" s="36" t="s">
        <v>204</v>
      </c>
      <c r="B379" s="8" t="s">
        <v>361</v>
      </c>
      <c r="C379" s="12">
        <v>57</v>
      </c>
      <c r="D379" s="12">
        <v>3</v>
      </c>
      <c r="E379" s="12">
        <v>242</v>
      </c>
      <c r="F379" s="58">
        <f t="shared" ref="F379:F386" si="22">(C379+D379)/E379</f>
        <v>0.24793388429752067</v>
      </c>
    </row>
    <row r="380" spans="1:6" x14ac:dyDescent="0.3">
      <c r="A380" s="36" t="s">
        <v>204</v>
      </c>
      <c r="B380" s="8" t="s">
        <v>362</v>
      </c>
      <c r="C380" s="12">
        <v>79</v>
      </c>
      <c r="D380" s="12">
        <v>4</v>
      </c>
      <c r="E380" s="12">
        <v>264</v>
      </c>
      <c r="F380" s="58">
        <f t="shared" si="22"/>
        <v>0.31439393939393939</v>
      </c>
    </row>
    <row r="381" spans="1:6" x14ac:dyDescent="0.3">
      <c r="A381" s="36" t="s">
        <v>204</v>
      </c>
      <c r="B381" s="8" t="s">
        <v>363</v>
      </c>
      <c r="C381" s="12">
        <v>220</v>
      </c>
      <c r="D381" s="12">
        <v>10</v>
      </c>
      <c r="E381" s="12">
        <v>692</v>
      </c>
      <c r="F381" s="58">
        <f t="shared" si="22"/>
        <v>0.33236994219653176</v>
      </c>
    </row>
    <row r="382" spans="1:6" x14ac:dyDescent="0.3">
      <c r="A382" s="36" t="s">
        <v>204</v>
      </c>
      <c r="B382" s="8" t="s">
        <v>364</v>
      </c>
      <c r="C382" s="12">
        <v>16</v>
      </c>
      <c r="D382" s="12">
        <v>4</v>
      </c>
      <c r="E382" s="12">
        <v>62</v>
      </c>
      <c r="F382" s="58">
        <f t="shared" si="22"/>
        <v>0.32258064516129031</v>
      </c>
    </row>
    <row r="383" spans="1:6" x14ac:dyDescent="0.3">
      <c r="A383" s="36" t="s">
        <v>204</v>
      </c>
      <c r="B383" s="8" t="s">
        <v>365</v>
      </c>
      <c r="C383" s="12">
        <v>40</v>
      </c>
      <c r="D383" s="12">
        <v>4</v>
      </c>
      <c r="E383" s="12">
        <v>108</v>
      </c>
      <c r="F383" s="58">
        <f t="shared" si="22"/>
        <v>0.40740740740740738</v>
      </c>
    </row>
    <row r="384" spans="1:6" x14ac:dyDescent="0.3">
      <c r="A384" s="36" t="s">
        <v>204</v>
      </c>
      <c r="B384" s="8" t="s">
        <v>366</v>
      </c>
      <c r="C384" s="12">
        <v>14</v>
      </c>
      <c r="D384" s="12">
        <v>2</v>
      </c>
      <c r="E384" s="12">
        <v>45</v>
      </c>
      <c r="F384" s="58">
        <f t="shared" si="22"/>
        <v>0.35555555555555557</v>
      </c>
    </row>
    <row r="385" spans="1:6" x14ac:dyDescent="0.3">
      <c r="A385" s="36" t="s">
        <v>204</v>
      </c>
      <c r="B385" s="8" t="s">
        <v>367</v>
      </c>
      <c r="C385" s="12">
        <v>22</v>
      </c>
      <c r="D385" s="12">
        <v>0</v>
      </c>
      <c r="E385" s="12">
        <v>87</v>
      </c>
      <c r="F385" s="58">
        <f t="shared" si="22"/>
        <v>0.25287356321839083</v>
      </c>
    </row>
    <row r="386" spans="1:6" x14ac:dyDescent="0.3">
      <c r="A386" s="36" t="s">
        <v>204</v>
      </c>
      <c r="B386" s="8" t="s">
        <v>368</v>
      </c>
      <c r="C386" s="12">
        <v>67</v>
      </c>
      <c r="D386" s="12">
        <v>9</v>
      </c>
      <c r="E386" s="12">
        <v>161</v>
      </c>
      <c r="F386" s="58">
        <f t="shared" si="22"/>
        <v>0.47204968944099379</v>
      </c>
    </row>
    <row r="387" spans="1:6" x14ac:dyDescent="0.3">
      <c r="A387" s="36" t="s">
        <v>204</v>
      </c>
      <c r="B387" s="8" t="s">
        <v>326</v>
      </c>
      <c r="C387" s="12">
        <v>85</v>
      </c>
      <c r="D387" s="12">
        <v>0</v>
      </c>
      <c r="E387" s="12">
        <v>107</v>
      </c>
      <c r="F387" s="59">
        <v>0.79120000000000001</v>
      </c>
    </row>
    <row r="388" spans="1:6" x14ac:dyDescent="0.3">
      <c r="A388" s="36" t="s">
        <v>204</v>
      </c>
      <c r="B388" s="8" t="s">
        <v>327</v>
      </c>
      <c r="C388" s="12">
        <v>167</v>
      </c>
      <c r="D388" s="12">
        <v>0</v>
      </c>
      <c r="E388" s="12">
        <v>261</v>
      </c>
      <c r="F388" s="59">
        <v>0.63839999999999997</v>
      </c>
    </row>
    <row r="389" spans="1:6" x14ac:dyDescent="0.3">
      <c r="A389" s="40" t="s">
        <v>485</v>
      </c>
      <c r="B389" s="6" t="s">
        <v>443</v>
      </c>
      <c r="C389" s="7">
        <f>SUM(C390:C401)</f>
        <v>2004</v>
      </c>
      <c r="D389" s="7">
        <f>SUM(D390:D401)</f>
        <v>0</v>
      </c>
      <c r="E389" s="7">
        <f>SUM(E390:E401)</f>
        <v>2073</v>
      </c>
      <c r="F389" s="46">
        <f t="shared" ref="F389:F439" si="23">(C389+D389)/E389</f>
        <v>0.96671490593342979</v>
      </c>
    </row>
    <row r="390" spans="1:6" x14ac:dyDescent="0.3">
      <c r="A390" s="36" t="s">
        <v>205</v>
      </c>
      <c r="B390" s="8" t="s">
        <v>328</v>
      </c>
      <c r="C390" s="12">
        <v>79</v>
      </c>
      <c r="D390" s="12">
        <v>0</v>
      </c>
      <c r="E390" s="12">
        <v>79</v>
      </c>
      <c r="F390" s="58">
        <v>1</v>
      </c>
    </row>
    <row r="391" spans="1:6" x14ac:dyDescent="0.3">
      <c r="A391" s="36" t="s">
        <v>205</v>
      </c>
      <c r="B391" s="8" t="s">
        <v>329</v>
      </c>
      <c r="C391" s="12">
        <v>205</v>
      </c>
      <c r="D391" s="12">
        <v>0</v>
      </c>
      <c r="E391" s="12">
        <v>205</v>
      </c>
      <c r="F391" s="58">
        <v>1</v>
      </c>
    </row>
    <row r="392" spans="1:6" x14ac:dyDescent="0.3">
      <c r="A392" s="36" t="s">
        <v>205</v>
      </c>
      <c r="B392" s="8" t="s">
        <v>330</v>
      </c>
      <c r="C392" s="12">
        <v>192</v>
      </c>
      <c r="D392" s="12">
        <v>0</v>
      </c>
      <c r="E392" s="12">
        <v>192</v>
      </c>
      <c r="F392" s="58">
        <v>1</v>
      </c>
    </row>
    <row r="393" spans="1:6" x14ac:dyDescent="0.3">
      <c r="A393" s="36" t="s">
        <v>205</v>
      </c>
      <c r="B393" s="8" t="s">
        <v>331</v>
      </c>
      <c r="C393" s="12">
        <v>265</v>
      </c>
      <c r="D393" s="12">
        <v>0</v>
      </c>
      <c r="E393" s="12">
        <v>265</v>
      </c>
      <c r="F393" s="58">
        <v>1</v>
      </c>
    </row>
    <row r="394" spans="1:6" x14ac:dyDescent="0.3">
      <c r="A394" s="36" t="s">
        <v>205</v>
      </c>
      <c r="B394" s="8" t="s">
        <v>332</v>
      </c>
      <c r="C394" s="12">
        <v>41</v>
      </c>
      <c r="D394" s="12">
        <v>0</v>
      </c>
      <c r="E394" s="12">
        <v>41</v>
      </c>
      <c r="F394" s="58">
        <v>1</v>
      </c>
    </row>
    <row r="395" spans="1:6" x14ac:dyDescent="0.3">
      <c r="A395" s="36" t="s">
        <v>205</v>
      </c>
      <c r="B395" s="8" t="s">
        <v>333</v>
      </c>
      <c r="C395" s="12">
        <v>340</v>
      </c>
      <c r="D395" s="12">
        <v>0</v>
      </c>
      <c r="E395" s="12">
        <v>388</v>
      </c>
      <c r="F395" s="59">
        <v>0.87729999999999997</v>
      </c>
    </row>
    <row r="396" spans="1:6" x14ac:dyDescent="0.3">
      <c r="A396" s="36" t="s">
        <v>205</v>
      </c>
      <c r="B396" s="8" t="s">
        <v>334</v>
      </c>
      <c r="C396" s="12">
        <v>130</v>
      </c>
      <c r="D396" s="12">
        <v>0</v>
      </c>
      <c r="E396" s="12">
        <v>130</v>
      </c>
      <c r="F396" s="58">
        <v>1</v>
      </c>
    </row>
    <row r="397" spans="1:6" x14ac:dyDescent="0.3">
      <c r="A397" s="36" t="s">
        <v>205</v>
      </c>
      <c r="B397" s="8" t="s">
        <v>335</v>
      </c>
      <c r="C397" s="12">
        <v>50</v>
      </c>
      <c r="D397" s="12">
        <v>0</v>
      </c>
      <c r="E397" s="12">
        <v>50</v>
      </c>
      <c r="F397" s="58">
        <v>1</v>
      </c>
    </row>
    <row r="398" spans="1:6" x14ac:dyDescent="0.3">
      <c r="A398" s="36" t="s">
        <v>205</v>
      </c>
      <c r="B398" s="8" t="s">
        <v>369</v>
      </c>
      <c r="C398" s="12">
        <v>317</v>
      </c>
      <c r="D398" s="12">
        <v>0</v>
      </c>
      <c r="E398" s="12">
        <v>326</v>
      </c>
      <c r="F398" s="59">
        <v>0.97099999999999997</v>
      </c>
    </row>
    <row r="399" spans="1:6" x14ac:dyDescent="0.3">
      <c r="A399" s="36" t="s">
        <v>205</v>
      </c>
      <c r="B399" s="8" t="s">
        <v>336</v>
      </c>
      <c r="C399" s="12">
        <v>153</v>
      </c>
      <c r="D399" s="12">
        <v>0</v>
      </c>
      <c r="E399" s="12">
        <v>163</v>
      </c>
      <c r="F399" s="59">
        <v>0.93920000000000003</v>
      </c>
    </row>
    <row r="400" spans="1:6" x14ac:dyDescent="0.3">
      <c r="A400" s="36" t="s">
        <v>205</v>
      </c>
      <c r="B400" s="8" t="s">
        <v>337</v>
      </c>
      <c r="C400" s="12">
        <v>173</v>
      </c>
      <c r="D400" s="12">
        <v>0</v>
      </c>
      <c r="E400" s="12">
        <v>173</v>
      </c>
      <c r="F400" s="58">
        <v>1</v>
      </c>
    </row>
    <row r="401" spans="1:6" x14ac:dyDescent="0.3">
      <c r="A401" s="36" t="s">
        <v>205</v>
      </c>
      <c r="B401" s="8" t="s">
        <v>338</v>
      </c>
      <c r="C401" s="12">
        <v>59</v>
      </c>
      <c r="D401" s="12">
        <v>0</v>
      </c>
      <c r="E401" s="12">
        <v>61</v>
      </c>
      <c r="F401" s="59">
        <v>0.96850000000000003</v>
      </c>
    </row>
    <row r="402" spans="1:6" x14ac:dyDescent="0.3">
      <c r="A402" s="40" t="s">
        <v>486</v>
      </c>
      <c r="B402" s="6" t="s">
        <v>443</v>
      </c>
      <c r="C402" s="7">
        <f>SUM(C403:C405)</f>
        <v>202</v>
      </c>
      <c r="D402" s="7">
        <f>SUM(D403:D405)</f>
        <v>35</v>
      </c>
      <c r="E402" s="7">
        <f>SUM(E403:E405)</f>
        <v>461</v>
      </c>
      <c r="F402" s="46">
        <f t="shared" si="23"/>
        <v>0.51409978308026028</v>
      </c>
    </row>
    <row r="403" spans="1:6" x14ac:dyDescent="0.3">
      <c r="A403" s="36" t="s">
        <v>206</v>
      </c>
      <c r="B403" s="8" t="s">
        <v>207</v>
      </c>
      <c r="C403" s="12">
        <v>43</v>
      </c>
      <c r="D403" s="12">
        <v>6</v>
      </c>
      <c r="E403" s="12">
        <v>103</v>
      </c>
      <c r="F403" s="58">
        <f t="shared" si="23"/>
        <v>0.47572815533980584</v>
      </c>
    </row>
    <row r="404" spans="1:6" x14ac:dyDescent="0.3">
      <c r="A404" s="36" t="s">
        <v>206</v>
      </c>
      <c r="B404" s="8" t="s">
        <v>208</v>
      </c>
      <c r="C404" s="12">
        <v>66</v>
      </c>
      <c r="D404" s="12">
        <v>2</v>
      </c>
      <c r="E404" s="12">
        <v>136</v>
      </c>
      <c r="F404" s="58">
        <f t="shared" si="23"/>
        <v>0.5</v>
      </c>
    </row>
    <row r="405" spans="1:6" x14ac:dyDescent="0.3">
      <c r="A405" s="36" t="s">
        <v>206</v>
      </c>
      <c r="B405" s="8" t="s">
        <v>209</v>
      </c>
      <c r="C405" s="12">
        <v>93</v>
      </c>
      <c r="D405" s="12">
        <v>27</v>
      </c>
      <c r="E405" s="12">
        <v>222</v>
      </c>
      <c r="F405" s="58">
        <f t="shared" si="23"/>
        <v>0.54054054054054057</v>
      </c>
    </row>
    <row r="406" spans="1:6" x14ac:dyDescent="0.3">
      <c r="A406" s="40" t="s">
        <v>446</v>
      </c>
      <c r="B406" s="6" t="s">
        <v>443</v>
      </c>
      <c r="C406" s="18">
        <f>SUM(C407)</f>
        <v>200</v>
      </c>
      <c r="D406" s="18">
        <f>SUM(D407)</f>
        <v>0</v>
      </c>
      <c r="E406" s="18">
        <f>SUM(E407)</f>
        <v>200</v>
      </c>
      <c r="F406" s="46">
        <f t="shared" si="23"/>
        <v>1</v>
      </c>
    </row>
    <row r="407" spans="1:6" x14ac:dyDescent="0.3">
      <c r="A407" s="36" t="s">
        <v>210</v>
      </c>
      <c r="B407" s="8" t="s">
        <v>339</v>
      </c>
      <c r="C407" s="12">
        <v>200</v>
      </c>
      <c r="D407" s="12">
        <v>0</v>
      </c>
      <c r="E407" s="12">
        <v>200</v>
      </c>
      <c r="F407" s="48">
        <f t="shared" si="23"/>
        <v>1</v>
      </c>
    </row>
    <row r="408" spans="1:6" x14ac:dyDescent="0.3">
      <c r="A408" s="40" t="s">
        <v>447</v>
      </c>
      <c r="B408" s="6" t="s">
        <v>443</v>
      </c>
      <c r="C408" s="18">
        <f>SUM(C409:C413)</f>
        <v>404</v>
      </c>
      <c r="D408" s="18">
        <f>SUM(D409:D413)</f>
        <v>67</v>
      </c>
      <c r="E408" s="18">
        <f>SUM(E409:E413)</f>
        <v>1200</v>
      </c>
      <c r="F408" s="46">
        <f t="shared" si="23"/>
        <v>0.39250000000000002</v>
      </c>
    </row>
    <row r="409" spans="1:6" x14ac:dyDescent="0.3">
      <c r="A409" s="36" t="s">
        <v>211</v>
      </c>
      <c r="B409" s="8" t="s">
        <v>212</v>
      </c>
      <c r="C409" s="12">
        <v>62</v>
      </c>
      <c r="D409" s="12">
        <v>17</v>
      </c>
      <c r="E409" s="12">
        <v>202</v>
      </c>
      <c r="F409" s="48">
        <f t="shared" si="23"/>
        <v>0.3910891089108911</v>
      </c>
    </row>
    <row r="410" spans="1:6" x14ac:dyDescent="0.3">
      <c r="A410" s="36" t="s">
        <v>211</v>
      </c>
      <c r="B410" s="8" t="s">
        <v>213</v>
      </c>
      <c r="C410" s="12">
        <v>100</v>
      </c>
      <c r="D410" s="12">
        <v>17</v>
      </c>
      <c r="E410" s="12">
        <v>284</v>
      </c>
      <c r="F410" s="48">
        <f t="shared" si="23"/>
        <v>0.4119718309859155</v>
      </c>
    </row>
    <row r="411" spans="1:6" x14ac:dyDescent="0.3">
      <c r="A411" s="36" t="s">
        <v>211</v>
      </c>
      <c r="B411" s="8" t="s">
        <v>214</v>
      </c>
      <c r="C411" s="12">
        <v>128</v>
      </c>
      <c r="D411" s="12">
        <v>23</v>
      </c>
      <c r="E411" s="12">
        <v>377</v>
      </c>
      <c r="F411" s="48">
        <f t="shared" si="23"/>
        <v>0.40053050397877982</v>
      </c>
    </row>
    <row r="412" spans="1:6" x14ac:dyDescent="0.3">
      <c r="A412" s="36" t="s">
        <v>211</v>
      </c>
      <c r="B412" s="8" t="s">
        <v>215</v>
      </c>
      <c r="C412" s="12">
        <v>23</v>
      </c>
      <c r="D412" s="12">
        <v>1</v>
      </c>
      <c r="E412" s="12">
        <v>30</v>
      </c>
      <c r="F412" s="48">
        <f t="shared" si="23"/>
        <v>0.8</v>
      </c>
    </row>
    <row r="413" spans="1:6" x14ac:dyDescent="0.3">
      <c r="A413" s="36" t="s">
        <v>211</v>
      </c>
      <c r="B413" s="8" t="s">
        <v>216</v>
      </c>
      <c r="C413" s="12">
        <v>91</v>
      </c>
      <c r="D413" s="12">
        <v>9</v>
      </c>
      <c r="E413" s="12">
        <v>307</v>
      </c>
      <c r="F413" s="48">
        <f t="shared" si="23"/>
        <v>0.32573289902280128</v>
      </c>
    </row>
    <row r="414" spans="1:6" x14ac:dyDescent="0.3">
      <c r="A414" s="40" t="s">
        <v>448</v>
      </c>
      <c r="B414" s="6" t="s">
        <v>443</v>
      </c>
      <c r="C414" s="18">
        <f>SUM(C415:C422)</f>
        <v>116</v>
      </c>
      <c r="D414" s="18">
        <f>SUM(D415:D422)</f>
        <v>7</v>
      </c>
      <c r="E414" s="18">
        <f>SUM(E415:E422)</f>
        <v>193</v>
      </c>
      <c r="F414" s="46">
        <f t="shared" si="23"/>
        <v>0.63730569948186533</v>
      </c>
    </row>
    <row r="415" spans="1:6" x14ac:dyDescent="0.3">
      <c r="A415" s="36" t="s">
        <v>217</v>
      </c>
      <c r="B415" s="8" t="s">
        <v>403</v>
      </c>
      <c r="C415" s="12">
        <v>12</v>
      </c>
      <c r="D415" s="12">
        <v>0</v>
      </c>
      <c r="E415" s="12">
        <v>25</v>
      </c>
      <c r="F415" s="59">
        <v>0.4869</v>
      </c>
    </row>
    <row r="416" spans="1:6" x14ac:dyDescent="0.3">
      <c r="A416" s="36" t="s">
        <v>217</v>
      </c>
      <c r="B416" s="8" t="s">
        <v>404</v>
      </c>
      <c r="C416" s="12">
        <v>7</v>
      </c>
      <c r="D416" s="12">
        <v>0</v>
      </c>
      <c r="E416" s="12">
        <v>14</v>
      </c>
      <c r="F416" s="59">
        <v>0.49230000000000002</v>
      </c>
    </row>
    <row r="417" spans="1:6" x14ac:dyDescent="0.3">
      <c r="A417" s="36" t="s">
        <v>217</v>
      </c>
      <c r="B417" s="8" t="s">
        <v>235</v>
      </c>
      <c r="C417" s="12">
        <v>1</v>
      </c>
      <c r="D417" s="12">
        <v>3</v>
      </c>
      <c r="E417" s="12">
        <v>13</v>
      </c>
      <c r="F417" s="58">
        <f t="shared" ref="F417:F421" si="24">(C417+D417)/E417</f>
        <v>0.30769230769230771</v>
      </c>
    </row>
    <row r="418" spans="1:6" x14ac:dyDescent="0.3">
      <c r="A418" s="36" t="s">
        <v>217</v>
      </c>
      <c r="B418" s="8" t="s">
        <v>405</v>
      </c>
      <c r="C418" s="12">
        <v>11</v>
      </c>
      <c r="D418" s="12">
        <v>0</v>
      </c>
      <c r="E418" s="12">
        <v>11</v>
      </c>
      <c r="F418" s="59">
        <v>0.96</v>
      </c>
    </row>
    <row r="419" spans="1:6" x14ac:dyDescent="0.3">
      <c r="A419" s="36" t="s">
        <v>217</v>
      </c>
      <c r="B419" s="8" t="s">
        <v>406</v>
      </c>
      <c r="C419" s="12">
        <v>23</v>
      </c>
      <c r="D419" s="12">
        <v>0</v>
      </c>
      <c r="E419" s="12">
        <v>23</v>
      </c>
      <c r="F419" s="58">
        <v>1</v>
      </c>
    </row>
    <row r="420" spans="1:6" x14ac:dyDescent="0.3">
      <c r="A420" s="36" t="s">
        <v>217</v>
      </c>
      <c r="B420" s="8" t="s">
        <v>218</v>
      </c>
      <c r="C420" s="12">
        <v>8</v>
      </c>
      <c r="D420" s="12">
        <v>0</v>
      </c>
      <c r="E420" s="12">
        <v>17</v>
      </c>
      <c r="F420" s="58">
        <f t="shared" si="24"/>
        <v>0.47058823529411764</v>
      </c>
    </row>
    <row r="421" spans="1:6" x14ac:dyDescent="0.3">
      <c r="A421" s="36" t="s">
        <v>217</v>
      </c>
      <c r="B421" s="8" t="s">
        <v>219</v>
      </c>
      <c r="C421" s="12">
        <v>37</v>
      </c>
      <c r="D421" s="12">
        <v>4</v>
      </c>
      <c r="E421" s="12">
        <v>72</v>
      </c>
      <c r="F421" s="58">
        <f t="shared" si="24"/>
        <v>0.56944444444444442</v>
      </c>
    </row>
    <row r="422" spans="1:6" x14ac:dyDescent="0.3">
      <c r="A422" s="36" t="s">
        <v>217</v>
      </c>
      <c r="B422" s="8" t="s">
        <v>407</v>
      </c>
      <c r="C422" s="12">
        <v>17</v>
      </c>
      <c r="D422" s="12">
        <v>0</v>
      </c>
      <c r="E422" s="12">
        <v>18</v>
      </c>
      <c r="F422" s="59">
        <v>0.93330000000000002</v>
      </c>
    </row>
    <row r="423" spans="1:6" x14ac:dyDescent="0.3">
      <c r="A423" s="40" t="s">
        <v>449</v>
      </c>
      <c r="B423" s="6" t="s">
        <v>443</v>
      </c>
      <c r="C423" s="18">
        <f>SUM(C424:C431)</f>
        <v>598</v>
      </c>
      <c r="D423" s="18">
        <f>SUM(D424:D431)</f>
        <v>0</v>
      </c>
      <c r="E423" s="18">
        <f>SUM(E424:E431)</f>
        <v>618</v>
      </c>
      <c r="F423" s="46">
        <f t="shared" si="23"/>
        <v>0.96763754045307449</v>
      </c>
    </row>
    <row r="424" spans="1:6" x14ac:dyDescent="0.3">
      <c r="A424" s="36" t="s">
        <v>220</v>
      </c>
      <c r="B424" s="8" t="s">
        <v>340</v>
      </c>
      <c r="C424" s="12">
        <v>14</v>
      </c>
      <c r="D424" s="12">
        <v>0</v>
      </c>
      <c r="E424" s="12">
        <v>24</v>
      </c>
      <c r="F424" s="57">
        <v>0.57140000000000002</v>
      </c>
    </row>
    <row r="425" spans="1:6" x14ac:dyDescent="0.3">
      <c r="A425" s="36" t="s">
        <v>220</v>
      </c>
      <c r="B425" s="8" t="s">
        <v>341</v>
      </c>
      <c r="C425" s="12">
        <v>132</v>
      </c>
      <c r="D425" s="12">
        <v>0</v>
      </c>
      <c r="E425" s="12">
        <v>132</v>
      </c>
      <c r="F425" s="57">
        <v>1</v>
      </c>
    </row>
    <row r="426" spans="1:6" x14ac:dyDescent="0.3">
      <c r="A426" s="36" t="s">
        <v>220</v>
      </c>
      <c r="B426" s="8" t="s">
        <v>221</v>
      </c>
      <c r="C426" s="12">
        <v>8</v>
      </c>
      <c r="D426" s="12">
        <v>0</v>
      </c>
      <c r="E426" s="12">
        <v>17</v>
      </c>
      <c r="F426" s="57">
        <v>0.49230000000000002</v>
      </c>
    </row>
    <row r="427" spans="1:6" x14ac:dyDescent="0.3">
      <c r="A427" s="36" t="s">
        <v>220</v>
      </c>
      <c r="B427" s="8" t="s">
        <v>342</v>
      </c>
      <c r="C427" s="12">
        <v>62</v>
      </c>
      <c r="D427" s="12">
        <v>0</v>
      </c>
      <c r="E427" s="12">
        <v>62</v>
      </c>
      <c r="F427" s="57">
        <v>1</v>
      </c>
    </row>
    <row r="428" spans="1:6" x14ac:dyDescent="0.3">
      <c r="A428" s="36" t="s">
        <v>220</v>
      </c>
      <c r="B428" s="8" t="s">
        <v>343</v>
      </c>
      <c r="C428" s="12">
        <v>130</v>
      </c>
      <c r="D428" s="12">
        <v>0</v>
      </c>
      <c r="E428" s="12">
        <v>130</v>
      </c>
      <c r="F428" s="57">
        <v>1</v>
      </c>
    </row>
    <row r="429" spans="1:6" x14ac:dyDescent="0.3">
      <c r="A429" s="36" t="s">
        <v>220</v>
      </c>
      <c r="B429" s="8" t="s">
        <v>344</v>
      </c>
      <c r="C429" s="12">
        <v>213</v>
      </c>
      <c r="D429" s="12">
        <v>0</v>
      </c>
      <c r="E429" s="12">
        <v>213</v>
      </c>
      <c r="F429" s="57">
        <v>1</v>
      </c>
    </row>
    <row r="430" spans="1:6" x14ac:dyDescent="0.3">
      <c r="A430" s="36" t="s">
        <v>220</v>
      </c>
      <c r="B430" s="8" t="s">
        <v>345</v>
      </c>
      <c r="C430" s="12">
        <v>23</v>
      </c>
      <c r="D430" s="12">
        <v>0</v>
      </c>
      <c r="E430" s="12">
        <v>23</v>
      </c>
      <c r="F430" s="57">
        <v>1</v>
      </c>
    </row>
    <row r="431" spans="1:6" x14ac:dyDescent="0.3">
      <c r="A431" s="36" t="s">
        <v>220</v>
      </c>
      <c r="B431" s="8" t="s">
        <v>346</v>
      </c>
      <c r="C431" s="12">
        <v>16</v>
      </c>
      <c r="D431" s="12">
        <v>0</v>
      </c>
      <c r="E431" s="12">
        <v>17</v>
      </c>
      <c r="F431" s="57">
        <v>0.91420000000000001</v>
      </c>
    </row>
    <row r="432" spans="1:6" x14ac:dyDescent="0.3">
      <c r="A432" s="40" t="s">
        <v>450</v>
      </c>
      <c r="B432" s="6" t="s">
        <v>443</v>
      </c>
      <c r="C432" s="18">
        <f>SUM(C433:C434)</f>
        <v>68</v>
      </c>
      <c r="D432" s="18">
        <f>SUM(D433:D434)</f>
        <v>25</v>
      </c>
      <c r="E432" s="18">
        <f>SUM(E433:E434)</f>
        <v>444</v>
      </c>
      <c r="F432" s="46">
        <f t="shared" si="23"/>
        <v>0.20945945945945946</v>
      </c>
    </row>
    <row r="433" spans="1:6" x14ac:dyDescent="0.3">
      <c r="A433" s="36" t="s">
        <v>222</v>
      </c>
      <c r="B433" s="8" t="s">
        <v>223</v>
      </c>
      <c r="C433" s="12">
        <v>44</v>
      </c>
      <c r="D433" s="12">
        <v>16</v>
      </c>
      <c r="E433" s="12">
        <v>250</v>
      </c>
      <c r="F433" s="58">
        <f t="shared" si="23"/>
        <v>0.24</v>
      </c>
    </row>
    <row r="434" spans="1:6" x14ac:dyDescent="0.3">
      <c r="A434" s="36" t="s">
        <v>222</v>
      </c>
      <c r="B434" s="8" t="s">
        <v>224</v>
      </c>
      <c r="C434" s="12">
        <v>24</v>
      </c>
      <c r="D434" s="12">
        <v>9</v>
      </c>
      <c r="E434" s="12">
        <v>194</v>
      </c>
      <c r="F434" s="58">
        <f t="shared" si="23"/>
        <v>0.17010309278350516</v>
      </c>
    </row>
    <row r="435" spans="1:6" x14ac:dyDescent="0.3">
      <c r="A435" s="40" t="s">
        <v>451</v>
      </c>
      <c r="B435" s="6" t="s">
        <v>443</v>
      </c>
      <c r="C435" s="18">
        <f>SUM(C436:C438)</f>
        <v>201</v>
      </c>
      <c r="D435" s="18">
        <f>SUM(D436:D438)</f>
        <v>30</v>
      </c>
      <c r="E435" s="18">
        <f>SUM(E436:E438)</f>
        <v>718</v>
      </c>
      <c r="F435" s="46">
        <f t="shared" si="23"/>
        <v>0.32172701949860727</v>
      </c>
    </row>
    <row r="436" spans="1:6" x14ac:dyDescent="0.3">
      <c r="A436" s="36" t="s">
        <v>225</v>
      </c>
      <c r="B436" s="8" t="s">
        <v>234</v>
      </c>
      <c r="C436" s="12">
        <v>50</v>
      </c>
      <c r="D436" s="12">
        <v>4</v>
      </c>
      <c r="E436" s="12">
        <v>171</v>
      </c>
      <c r="F436" s="58">
        <f t="shared" si="23"/>
        <v>0.31578947368421051</v>
      </c>
    </row>
    <row r="437" spans="1:6" x14ac:dyDescent="0.3">
      <c r="A437" s="36" t="s">
        <v>225</v>
      </c>
      <c r="B437" s="8" t="s">
        <v>226</v>
      </c>
      <c r="C437" s="12">
        <v>100</v>
      </c>
      <c r="D437" s="12">
        <v>20</v>
      </c>
      <c r="E437" s="12">
        <v>357</v>
      </c>
      <c r="F437" s="58">
        <f>(C437+D437)/E437</f>
        <v>0.33613445378151263</v>
      </c>
    </row>
    <row r="438" spans="1:6" x14ac:dyDescent="0.3">
      <c r="A438" s="36" t="s">
        <v>225</v>
      </c>
      <c r="B438" s="8" t="s">
        <v>227</v>
      </c>
      <c r="C438" s="12">
        <v>51</v>
      </c>
      <c r="D438" s="12">
        <v>6</v>
      </c>
      <c r="E438" s="12">
        <v>190</v>
      </c>
      <c r="F438" s="58">
        <f>(C438+D438)/E438</f>
        <v>0.3</v>
      </c>
    </row>
    <row r="439" spans="1:6" x14ac:dyDescent="0.3">
      <c r="A439" s="40" t="s">
        <v>452</v>
      </c>
      <c r="B439" s="6" t="s">
        <v>443</v>
      </c>
      <c r="C439" s="18">
        <f>SUM(C440:C445)</f>
        <v>216</v>
      </c>
      <c r="D439" s="18">
        <f>SUM(D440:D445)</f>
        <v>0</v>
      </c>
      <c r="E439" s="18">
        <f>SUM(E440:E445)</f>
        <v>232</v>
      </c>
      <c r="F439" s="46">
        <f t="shared" si="23"/>
        <v>0.93103448275862066</v>
      </c>
    </row>
    <row r="440" spans="1:6" x14ac:dyDescent="0.3">
      <c r="A440" s="36" t="s">
        <v>228</v>
      </c>
      <c r="B440" s="8" t="s">
        <v>347</v>
      </c>
      <c r="C440" s="29">
        <v>37</v>
      </c>
      <c r="D440" s="29">
        <v>0</v>
      </c>
      <c r="E440" s="29">
        <v>37</v>
      </c>
      <c r="F440" s="58">
        <v>1</v>
      </c>
    </row>
    <row r="441" spans="1:6" x14ac:dyDescent="0.3">
      <c r="A441" s="36" t="s">
        <v>228</v>
      </c>
      <c r="B441" s="8" t="s">
        <v>348</v>
      </c>
      <c r="C441" s="29">
        <v>14</v>
      </c>
      <c r="D441" s="29">
        <v>0</v>
      </c>
      <c r="E441" s="29">
        <v>14</v>
      </c>
      <c r="F441" s="58">
        <v>1</v>
      </c>
    </row>
    <row r="442" spans="1:6" x14ac:dyDescent="0.3">
      <c r="A442" s="36" t="s">
        <v>228</v>
      </c>
      <c r="B442" s="8" t="s">
        <v>349</v>
      </c>
      <c r="C442" s="29">
        <v>10</v>
      </c>
      <c r="D442" s="29">
        <v>0</v>
      </c>
      <c r="E442" s="29">
        <v>10</v>
      </c>
      <c r="F442" s="58">
        <v>1</v>
      </c>
    </row>
    <row r="443" spans="1:6" x14ac:dyDescent="0.3">
      <c r="A443" s="36" t="s">
        <v>228</v>
      </c>
      <c r="B443" s="8" t="s">
        <v>350</v>
      </c>
      <c r="C443" s="37">
        <v>92</v>
      </c>
      <c r="D443" s="29">
        <v>0</v>
      </c>
      <c r="E443" s="29">
        <v>106</v>
      </c>
      <c r="F443" s="59">
        <v>0.86739999999999995</v>
      </c>
    </row>
    <row r="444" spans="1:6" x14ac:dyDescent="0.3">
      <c r="A444" s="36" t="s">
        <v>228</v>
      </c>
      <c r="B444" s="8" t="s">
        <v>351</v>
      </c>
      <c r="C444" s="29">
        <v>49</v>
      </c>
      <c r="D444" s="29">
        <v>0</v>
      </c>
      <c r="E444" s="29">
        <v>49</v>
      </c>
      <c r="F444" s="58">
        <v>1</v>
      </c>
    </row>
    <row r="445" spans="1:6" x14ac:dyDescent="0.3">
      <c r="A445" s="36" t="s">
        <v>228</v>
      </c>
      <c r="B445" s="8" t="s">
        <v>352</v>
      </c>
      <c r="C445" s="37">
        <v>14</v>
      </c>
      <c r="D445" s="29">
        <v>0</v>
      </c>
      <c r="E445" s="29">
        <v>16</v>
      </c>
      <c r="F445" s="59">
        <v>0.86160000000000003</v>
      </c>
    </row>
    <row r="446" spans="1:6" x14ac:dyDescent="0.3">
      <c r="A446" s="40" t="s">
        <v>445</v>
      </c>
      <c r="B446" s="6" t="s">
        <v>443</v>
      </c>
      <c r="C446" s="18">
        <f>SUM(C447:C456)</f>
        <v>306</v>
      </c>
      <c r="D446" s="18">
        <f>SUM(D447:D455)</f>
        <v>0</v>
      </c>
      <c r="E446" s="18">
        <f>SUM(E447:E456)</f>
        <v>343</v>
      </c>
      <c r="F446" s="46">
        <f t="shared" ref="F446:F457" si="25">(C446+D446)/E446</f>
        <v>0.89212827988338195</v>
      </c>
    </row>
    <row r="447" spans="1:6" x14ac:dyDescent="0.3">
      <c r="A447" s="36" t="s">
        <v>229</v>
      </c>
      <c r="B447" s="8" t="s">
        <v>353</v>
      </c>
      <c r="C447" s="12">
        <v>31</v>
      </c>
      <c r="D447" s="12">
        <v>0</v>
      </c>
      <c r="E447" s="12">
        <v>31</v>
      </c>
      <c r="F447" s="58">
        <v>1</v>
      </c>
    </row>
    <row r="448" spans="1:6" x14ac:dyDescent="0.3">
      <c r="A448" s="36" t="s">
        <v>229</v>
      </c>
      <c r="B448" s="8" t="s">
        <v>354</v>
      </c>
      <c r="C448" s="12">
        <v>48</v>
      </c>
      <c r="D448" s="12">
        <v>0</v>
      </c>
      <c r="E448" s="12">
        <v>48</v>
      </c>
      <c r="F448" s="58">
        <v>1</v>
      </c>
    </row>
    <row r="449" spans="1:6" x14ac:dyDescent="0.3">
      <c r="A449" s="36" t="s">
        <v>229</v>
      </c>
      <c r="B449" s="36" t="s">
        <v>415</v>
      </c>
      <c r="C449" s="12">
        <v>13</v>
      </c>
      <c r="D449" s="12">
        <v>0</v>
      </c>
      <c r="E449" s="12">
        <v>16</v>
      </c>
      <c r="F449" s="59">
        <v>0.8</v>
      </c>
    </row>
    <row r="450" spans="1:6" x14ac:dyDescent="0.3">
      <c r="A450" s="36" t="s">
        <v>229</v>
      </c>
      <c r="B450" s="32" t="s">
        <v>384</v>
      </c>
      <c r="C450" s="12">
        <v>16</v>
      </c>
      <c r="D450" s="12">
        <v>0</v>
      </c>
      <c r="E450" s="12">
        <v>19</v>
      </c>
      <c r="F450" s="59">
        <v>0.84209999999999996</v>
      </c>
    </row>
    <row r="451" spans="1:6" x14ac:dyDescent="0.3">
      <c r="A451" s="36" t="s">
        <v>229</v>
      </c>
      <c r="B451" s="36" t="s">
        <v>385</v>
      </c>
      <c r="C451" s="12">
        <v>82</v>
      </c>
      <c r="D451" s="12">
        <v>0</v>
      </c>
      <c r="E451" s="12">
        <v>82</v>
      </c>
      <c r="F451" s="58">
        <v>1</v>
      </c>
    </row>
    <row r="452" spans="1:6" x14ac:dyDescent="0.3">
      <c r="A452" s="36" t="s">
        <v>229</v>
      </c>
      <c r="B452" s="36" t="s">
        <v>417</v>
      </c>
      <c r="C452" s="12">
        <v>24</v>
      </c>
      <c r="D452" s="12">
        <v>0</v>
      </c>
      <c r="E452" s="12">
        <v>24</v>
      </c>
      <c r="F452" s="58">
        <v>1</v>
      </c>
    </row>
    <row r="453" spans="1:6" x14ac:dyDescent="0.3">
      <c r="A453" s="36" t="s">
        <v>229</v>
      </c>
      <c r="B453" s="8" t="s">
        <v>355</v>
      </c>
      <c r="C453" s="12">
        <v>10</v>
      </c>
      <c r="D453" s="12">
        <v>0</v>
      </c>
      <c r="E453" s="12">
        <v>29</v>
      </c>
      <c r="F453" s="59">
        <v>0.33679999999999999</v>
      </c>
    </row>
    <row r="454" spans="1:6" x14ac:dyDescent="0.3">
      <c r="A454" s="36" t="s">
        <v>229</v>
      </c>
      <c r="B454" s="8" t="s">
        <v>356</v>
      </c>
      <c r="C454" s="12">
        <v>31</v>
      </c>
      <c r="D454" s="12">
        <v>0</v>
      </c>
      <c r="E454" s="12">
        <v>31</v>
      </c>
      <c r="F454" s="58">
        <v>1</v>
      </c>
    </row>
    <row r="455" spans="1:6" x14ac:dyDescent="0.3">
      <c r="A455" s="36" t="s">
        <v>229</v>
      </c>
      <c r="B455" s="8" t="s">
        <v>357</v>
      </c>
      <c r="C455" s="12">
        <v>37</v>
      </c>
      <c r="D455" s="12">
        <v>0</v>
      </c>
      <c r="E455" s="12">
        <v>49</v>
      </c>
      <c r="F455" s="59">
        <v>0.76060000000000005</v>
      </c>
    </row>
    <row r="456" spans="1:6" x14ac:dyDescent="0.3">
      <c r="A456" s="36" t="s">
        <v>229</v>
      </c>
      <c r="B456" s="8" t="s">
        <v>416</v>
      </c>
      <c r="C456" s="12">
        <v>14</v>
      </c>
      <c r="D456" s="12">
        <v>0</v>
      </c>
      <c r="E456" s="12">
        <v>14</v>
      </c>
      <c r="F456" s="58">
        <v>1</v>
      </c>
    </row>
    <row r="457" spans="1:6" x14ac:dyDescent="0.3">
      <c r="A457" s="40" t="s">
        <v>444</v>
      </c>
      <c r="B457" s="6" t="s">
        <v>443</v>
      </c>
      <c r="C457" s="18">
        <f>SUM(C458:C460)</f>
        <v>456</v>
      </c>
      <c r="D457" s="18">
        <f>SUM(D458:D460)</f>
        <v>0</v>
      </c>
      <c r="E457" s="18">
        <f>SUM(E458:E460)</f>
        <v>456</v>
      </c>
      <c r="F457" s="46">
        <f t="shared" si="25"/>
        <v>1</v>
      </c>
    </row>
    <row r="458" spans="1:6" x14ac:dyDescent="0.3">
      <c r="A458" s="36" t="s">
        <v>230</v>
      </c>
      <c r="B458" s="8" t="s">
        <v>358</v>
      </c>
      <c r="C458" s="12">
        <v>205</v>
      </c>
      <c r="D458" s="12">
        <v>0</v>
      </c>
      <c r="E458" s="12">
        <v>205</v>
      </c>
      <c r="F458" s="58">
        <v>1</v>
      </c>
    </row>
    <row r="459" spans="1:6" x14ac:dyDescent="0.3">
      <c r="A459" s="36" t="s">
        <v>230</v>
      </c>
      <c r="B459" s="8" t="s">
        <v>359</v>
      </c>
      <c r="C459" s="12">
        <v>126</v>
      </c>
      <c r="D459" s="12">
        <v>0</v>
      </c>
      <c r="E459" s="12">
        <v>126</v>
      </c>
      <c r="F459" s="58">
        <v>1</v>
      </c>
    </row>
    <row r="460" spans="1:6" ht="16.2" thickBot="1" x14ac:dyDescent="0.35">
      <c r="A460" s="44" t="s">
        <v>230</v>
      </c>
      <c r="B460" s="34" t="s">
        <v>360</v>
      </c>
      <c r="C460" s="35">
        <v>125</v>
      </c>
      <c r="D460" s="35">
        <v>0</v>
      </c>
      <c r="E460" s="35">
        <v>125</v>
      </c>
      <c r="F460" s="58">
        <v>1</v>
      </c>
    </row>
    <row r="461" spans="1:6" x14ac:dyDescent="0.3">
      <c r="A461" s="50" t="s">
        <v>6</v>
      </c>
      <c r="B461" s="53" t="s">
        <v>443</v>
      </c>
      <c r="C461" s="51">
        <f>C3+C11+C96+C100+C116+C119+C124+C126+C129+C132+C136+C139+C173+C177+C179+C181+C183+C191+C205+C207+C209+C245+C254+C256+C270+C280+C293+C321+C332+C370+C372+C374+C377+C389+C402+C406+C408+C414+C423+C432+C435+C439+C446+C457</f>
        <v>54863.0965</v>
      </c>
      <c r="D461" s="51">
        <f>D3+D11+D96+D100+D116+D119+D124+D126+D129+D132+D136+D139+D173+D177+D179+D181+D183+D191+D205+D207+D209+D245+D254+D256+D270+D280+D293+D321+D332+D370+D372+D374+D377+D389+D402+D406+D408+D414+D423+D432+D435+D439+D446+D457</f>
        <v>4770</v>
      </c>
      <c r="E461" s="51">
        <f>E3+E11+E96+E100+E116+E119+E124+E126+E129+E132+E136+E139+E173+E177+E179+E181+E183+E191+E205+E207+E209+E245+E254+E256+E270+E280+E293+E321+E332+E370+E372+E374+E377+E389+E402+E406+E408+E414+E423+E432+E435+E439+E446+E457</f>
        <v>113719</v>
      </c>
      <c r="F461" s="52">
        <f>(C461+D461)/E461</f>
        <v>0.52438991285537162</v>
      </c>
    </row>
    <row r="462" spans="1:6" x14ac:dyDescent="0.3">
      <c r="A462" s="54" t="s">
        <v>487</v>
      </c>
      <c r="B462" s="31"/>
      <c r="C462" s="33"/>
      <c r="D462" s="33"/>
      <c r="E462" s="33"/>
      <c r="F462" s="55"/>
    </row>
    <row r="463" spans="1:6" x14ac:dyDescent="0.3"/>
    <row r="464" spans="1:6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</sheetData>
  <mergeCells count="1">
    <mergeCell ref="A1:F1"/>
  </mergeCells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 2018 Data</vt:lpstr>
    </vt:vector>
  </TitlesOfParts>
  <Company>Dept. of Education and Early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Seitz, Elizabeth A (EED)</cp:lastModifiedBy>
  <cp:lastPrinted>2019-01-22T17:05:52Z</cp:lastPrinted>
  <dcterms:created xsi:type="dcterms:W3CDTF">2014-01-21T20:14:03Z</dcterms:created>
  <dcterms:modified xsi:type="dcterms:W3CDTF">2019-02-01T20:30:46Z</dcterms:modified>
</cp:coreProperties>
</file>